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xml version='1.0' encoding='UTF-8' standalone='no' ?><Relationships xmlns="http://schemas.openxmlformats.org/package/2006/relationships"><Relationship Id="rId3" Type="http://schemas.openxmlformats.org/officeDocument/2006/relationships/extended-properties" Target="docProps/app.xml"></Relationship><Relationship Id="rId2" Type="http://schemas.openxmlformats.org/package/2006/relationships/metadata/core-properties" Target="docProps/core.xml"></Relationship><Relationship Id="rId1" Type="http://schemas.openxmlformats.org/officeDocument/2006/relationships/officeDocument" Target="xl/workbook.xml"></Relationship><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ate1904="1" codeName="DieseArbeitsmappe"/>
  <mc:AlternateContent xmlns:mc="http://schemas.openxmlformats.org/markup-compatibility/2006">
    <mc:Choice Requires="x15">
      <x15ac:absPath xmlns:x15ac="http://schemas.microsoft.com/office/spreadsheetml/2010/11/ac" url="C:\Users\KM-BAU~1\AppData\Local\Temp\Fabasoft\Work\"/>
    </mc:Choice>
  </mc:AlternateContent>
  <xr:revisionPtr revIDLastSave="0" documentId="13_ncr:1_{14ECEE2B-4767-43B0-985B-0EB24CA15DC0}" xr6:coauthVersionLast="36" xr6:coauthVersionMax="36" xr10:uidLastSave="{00000000-0000-0000-0000-000000000000}"/>
  <bookViews>
    <workbookView xWindow="28680" yWindow="-120" windowWidth="29040" windowHeight="17520" tabRatio="875" activeTab="2" xr2:uid="{00000000-000D-0000-FFFF-FFFF00000000}"/>
  </bookViews>
  <sheets>
    <sheet name="Berechnungsmaske" sheetId="5" r:id="rId1"/>
    <sheet name="Erläuterungen" sheetId="8" r:id="rId2"/>
    <sheet name="Kontakt" sheetId="7" r:id="rId3"/>
  </sheets>
  <definedNames>
    <definedName name="_xlnm._FilterDatabase" localSheetId="0" hidden="1">Berechnungsmaske!$C$19:$I$242</definedName>
    <definedName name="_xlnm.Print_Area" localSheetId="0">Berechnungsmaske!$C$2:$N$363</definedName>
    <definedName name="Kontrollkästchen2" localSheetId="0">Berechnungsmaske!#REF!</definedName>
    <definedName name="_xlnm.Criteria" localSheetId="0">Berechnungsmaske!$C$19</definedName>
  </definedNames>
  <calcPr calcId="191029"/>
</workbook>
</file>

<file path=xl/calcChain.xml><?xml version="1.0" encoding="utf-8"?>
<calcChain xmlns="http://schemas.openxmlformats.org/spreadsheetml/2006/main">
  <c r="I240" i="5" l="1"/>
  <c r="H240" i="5"/>
  <c r="I126" i="5"/>
  <c r="H126" i="5"/>
  <c r="I97" i="5" l="1"/>
  <c r="H97" i="5"/>
  <c r="I39" i="5"/>
  <c r="H39" i="5"/>
  <c r="N357" i="5" l="1"/>
  <c r="N355" i="5"/>
  <c r="K94" i="5" l="1"/>
  <c r="C94" i="5" s="1"/>
  <c r="I21" i="5"/>
  <c r="H29" i="5"/>
  <c r="R320" i="5" l="1"/>
  <c r="P282" i="5" s="1"/>
  <c r="S320" i="5"/>
  <c r="T320" i="5"/>
  <c r="R282" i="5" s="1"/>
  <c r="R321" i="5"/>
  <c r="P283" i="5" s="1"/>
  <c r="S321" i="5"/>
  <c r="Q283" i="5" s="1"/>
  <c r="T321" i="5"/>
  <c r="R322" i="5"/>
  <c r="P284" i="5" s="1"/>
  <c r="S322" i="5"/>
  <c r="T322" i="5"/>
  <c r="R249" i="5" s="1"/>
  <c r="R323" i="5"/>
  <c r="S323" i="5"/>
  <c r="Q285" i="5" s="1"/>
  <c r="T323" i="5"/>
  <c r="R285" i="5" s="1"/>
  <c r="R324" i="5"/>
  <c r="P286" i="5" s="1"/>
  <c r="S324" i="5"/>
  <c r="T324" i="5"/>
  <c r="R274" i="5" s="1"/>
  <c r="R325" i="5"/>
  <c r="S325" i="5"/>
  <c r="Q287" i="5" s="1"/>
  <c r="T325" i="5"/>
  <c r="R326" i="5"/>
  <c r="P288" i="5" s="1"/>
  <c r="S326" i="5"/>
  <c r="T326" i="5"/>
  <c r="R288" i="5" s="1"/>
  <c r="R327" i="5"/>
  <c r="S327" i="5"/>
  <c r="T327" i="5"/>
  <c r="R295" i="5" s="1"/>
  <c r="R328" i="5"/>
  <c r="P255" i="5" s="1"/>
  <c r="S328" i="5"/>
  <c r="T328" i="5"/>
  <c r="R290" i="5" s="1"/>
  <c r="O306" i="5"/>
  <c r="R306" i="5"/>
  <c r="R270" i="5" l="1"/>
  <c r="R293" i="5"/>
  <c r="R294" i="5"/>
  <c r="Q254" i="5"/>
  <c r="P247" i="5"/>
  <c r="P251" i="5"/>
  <c r="R284" i="5"/>
  <c r="R253" i="5"/>
  <c r="P290" i="5"/>
  <c r="Q289" i="5"/>
  <c r="R286" i="5"/>
  <c r="Q250" i="5"/>
  <c r="R289" i="5"/>
  <c r="R254" i="5"/>
  <c r="Q288" i="5"/>
  <c r="S288" i="5" s="1"/>
  <c r="T288" i="5" s="1"/>
  <c r="Q253" i="5"/>
  <c r="P287" i="5"/>
  <c r="P252" i="5"/>
  <c r="R277" i="5"/>
  <c r="Q290" i="5"/>
  <c r="Q255" i="5"/>
  <c r="P289" i="5"/>
  <c r="P254" i="5"/>
  <c r="R275" i="5"/>
  <c r="R287" i="5"/>
  <c r="R252" i="5"/>
  <c r="Q286" i="5"/>
  <c r="Q251" i="5"/>
  <c r="P285" i="5"/>
  <c r="S285" i="5" s="1"/>
  <c r="T285" i="5" s="1"/>
  <c r="P250" i="5"/>
  <c r="R271" i="5"/>
  <c r="R283" i="5"/>
  <c r="S283" i="5" s="1"/>
  <c r="T283" i="5" s="1"/>
  <c r="R248" i="5"/>
  <c r="Q282" i="5"/>
  <c r="S282" i="5" s="1"/>
  <c r="T282" i="5" s="1"/>
  <c r="Q247" i="5"/>
  <c r="R273" i="5"/>
  <c r="Q249" i="5"/>
  <c r="Q284" i="5"/>
  <c r="R276" i="5"/>
  <c r="R272" i="5"/>
  <c r="R255" i="5"/>
  <c r="P253" i="5"/>
  <c r="Q252" i="5"/>
  <c r="R251" i="5"/>
  <c r="P249" i="5"/>
  <c r="Q248" i="5"/>
  <c r="R247" i="5"/>
  <c r="R250" i="5"/>
  <c r="P248" i="5"/>
  <c r="C264" i="5"/>
  <c r="N345" i="5"/>
  <c r="D272" i="5"/>
  <c r="D260" i="5"/>
  <c r="D259" i="5"/>
  <c r="C260" i="5"/>
  <c r="C259" i="5"/>
  <c r="D270" i="5"/>
  <c r="N361" i="5" s="1"/>
  <c r="I22" i="5"/>
  <c r="I23" i="5"/>
  <c r="I24" i="5"/>
  <c r="I25" i="5"/>
  <c r="I26" i="5"/>
  <c r="I27" i="5"/>
  <c r="I28" i="5"/>
  <c r="I29" i="5"/>
  <c r="I30" i="5"/>
  <c r="I31" i="5"/>
  <c r="I32" i="5"/>
  <c r="I34" i="5"/>
  <c r="I33" i="5"/>
  <c r="I35" i="5"/>
  <c r="I36" i="5"/>
  <c r="I37" i="5"/>
  <c r="I38" i="5"/>
  <c r="I40" i="5"/>
  <c r="I41" i="5"/>
  <c r="I42" i="5"/>
  <c r="I43" i="5"/>
  <c r="I44" i="5"/>
  <c r="I46" i="5"/>
  <c r="I45" i="5"/>
  <c r="I47" i="5"/>
  <c r="I48" i="5"/>
  <c r="I49" i="5"/>
  <c r="I50" i="5"/>
  <c r="I51" i="5"/>
  <c r="I52" i="5"/>
  <c r="I53" i="5"/>
  <c r="I54" i="5"/>
  <c r="I56" i="5"/>
  <c r="I55" i="5"/>
  <c r="I57" i="5"/>
  <c r="I58" i="5"/>
  <c r="I59" i="5"/>
  <c r="I60" i="5"/>
  <c r="I61" i="5"/>
  <c r="I62" i="5"/>
  <c r="I63" i="5"/>
  <c r="I64" i="5"/>
  <c r="I65" i="5"/>
  <c r="I66" i="5"/>
  <c r="I67" i="5"/>
  <c r="I68" i="5"/>
  <c r="I69" i="5"/>
  <c r="I70" i="5"/>
  <c r="I71" i="5"/>
  <c r="I72" i="5"/>
  <c r="I73" i="5"/>
  <c r="I74" i="5"/>
  <c r="I75" i="5"/>
  <c r="I76" i="5"/>
  <c r="I77" i="5"/>
  <c r="I78" i="5"/>
  <c r="I79" i="5"/>
  <c r="I80" i="5"/>
  <c r="I81" i="5"/>
  <c r="I82" i="5"/>
  <c r="I84" i="5"/>
  <c r="I83" i="5"/>
  <c r="I85" i="5"/>
  <c r="I86" i="5"/>
  <c r="I87" i="5"/>
  <c r="I88" i="5"/>
  <c r="I89" i="5"/>
  <c r="I90" i="5"/>
  <c r="I91" i="5"/>
  <c r="I92" i="5"/>
  <c r="I93" i="5"/>
  <c r="I94" i="5"/>
  <c r="I95" i="5"/>
  <c r="I96" i="5"/>
  <c r="I98" i="5"/>
  <c r="I99" i="5"/>
  <c r="I100" i="5"/>
  <c r="I101" i="5"/>
  <c r="I102" i="5"/>
  <c r="I103" i="5"/>
  <c r="I105" i="5"/>
  <c r="I106" i="5"/>
  <c r="I104" i="5"/>
  <c r="I107" i="5"/>
  <c r="I108" i="5"/>
  <c r="I109" i="5"/>
  <c r="I110" i="5"/>
  <c r="I111" i="5"/>
  <c r="I112" i="5"/>
  <c r="I113" i="5"/>
  <c r="I114" i="5"/>
  <c r="I115" i="5"/>
  <c r="I116" i="5"/>
  <c r="I117" i="5"/>
  <c r="I118" i="5"/>
  <c r="I119" i="5"/>
  <c r="I120" i="5"/>
  <c r="I121" i="5"/>
  <c r="I122" i="5"/>
  <c r="I123" i="5"/>
  <c r="I124" i="5"/>
  <c r="I125"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20" i="5"/>
  <c r="I180" i="5"/>
  <c r="I182" i="5"/>
  <c r="I181" i="5"/>
  <c r="I183" i="5"/>
  <c r="I184" i="5"/>
  <c r="I185" i="5"/>
  <c r="I186" i="5"/>
  <c r="I187" i="5"/>
  <c r="I188" i="5"/>
  <c r="I189" i="5"/>
  <c r="I190" i="5"/>
  <c r="I191" i="5"/>
  <c r="I192" i="5"/>
  <c r="I193" i="5"/>
  <c r="I194" i="5"/>
  <c r="I196" i="5"/>
  <c r="I195" i="5"/>
  <c r="I197" i="5"/>
  <c r="I198" i="5"/>
  <c r="I199" i="5"/>
  <c r="I200" i="5"/>
  <c r="I201" i="5"/>
  <c r="I202" i="5"/>
  <c r="I203" i="5"/>
  <c r="I204" i="5"/>
  <c r="I206" i="5"/>
  <c r="I207" i="5"/>
  <c r="I208" i="5"/>
  <c r="I205" i="5"/>
  <c r="I209" i="5"/>
  <c r="I210" i="5"/>
  <c r="I211" i="5"/>
  <c r="I212" i="5"/>
  <c r="I213" i="5"/>
  <c r="I214" i="5"/>
  <c r="I215" i="5"/>
  <c r="I217" i="5"/>
  <c r="I216" i="5"/>
  <c r="I218" i="5"/>
  <c r="I219" i="5"/>
  <c r="I220" i="5"/>
  <c r="I221" i="5"/>
  <c r="I222" i="5"/>
  <c r="I223" i="5"/>
  <c r="I224" i="5"/>
  <c r="I225" i="5"/>
  <c r="I226" i="5"/>
  <c r="I227" i="5"/>
  <c r="I228" i="5"/>
  <c r="I230" i="5"/>
  <c r="I231" i="5"/>
  <c r="I229" i="5"/>
  <c r="I232" i="5"/>
  <c r="I233" i="5"/>
  <c r="I234" i="5"/>
  <c r="I235" i="5"/>
  <c r="I236" i="5"/>
  <c r="I237" i="5"/>
  <c r="I238" i="5"/>
  <c r="I239" i="5"/>
  <c r="I241" i="5"/>
  <c r="I242" i="5"/>
  <c r="H21" i="5"/>
  <c r="H168" i="5"/>
  <c r="H169" i="5"/>
  <c r="H170" i="5"/>
  <c r="H171" i="5"/>
  <c r="H172" i="5"/>
  <c r="H173" i="5"/>
  <c r="H174" i="5"/>
  <c r="H175" i="5"/>
  <c r="H176" i="5"/>
  <c r="H177" i="5"/>
  <c r="H178" i="5"/>
  <c r="H179" i="5"/>
  <c r="H20" i="5"/>
  <c r="H180" i="5"/>
  <c r="H182" i="5"/>
  <c r="H181" i="5"/>
  <c r="H183" i="5"/>
  <c r="H184" i="5"/>
  <c r="H185" i="5"/>
  <c r="H186" i="5"/>
  <c r="H187" i="5"/>
  <c r="H188" i="5"/>
  <c r="H189" i="5"/>
  <c r="H190" i="5"/>
  <c r="H191" i="5"/>
  <c r="H192" i="5"/>
  <c r="H193" i="5"/>
  <c r="H194" i="5"/>
  <c r="H196" i="5"/>
  <c r="H195" i="5"/>
  <c r="H197" i="5"/>
  <c r="H198" i="5"/>
  <c r="H199" i="5"/>
  <c r="H200" i="5"/>
  <c r="H201" i="5"/>
  <c r="H202" i="5"/>
  <c r="H203" i="5"/>
  <c r="H204" i="5"/>
  <c r="H206" i="5"/>
  <c r="H207" i="5"/>
  <c r="H208" i="5"/>
  <c r="H205" i="5"/>
  <c r="H209" i="5"/>
  <c r="H210" i="5"/>
  <c r="H211" i="5"/>
  <c r="H212" i="5"/>
  <c r="H213" i="5"/>
  <c r="H214" i="5"/>
  <c r="H215" i="5"/>
  <c r="H217" i="5"/>
  <c r="H216" i="5"/>
  <c r="H218" i="5"/>
  <c r="H219" i="5"/>
  <c r="H220" i="5"/>
  <c r="H221" i="5"/>
  <c r="H222" i="5"/>
  <c r="H223" i="5"/>
  <c r="H224" i="5"/>
  <c r="H225" i="5"/>
  <c r="H226" i="5"/>
  <c r="H227" i="5"/>
  <c r="H228" i="5"/>
  <c r="H230" i="5"/>
  <c r="H231" i="5"/>
  <c r="H229" i="5"/>
  <c r="H232" i="5"/>
  <c r="H233" i="5"/>
  <c r="H234" i="5"/>
  <c r="H235" i="5"/>
  <c r="H236" i="5"/>
  <c r="H237" i="5"/>
  <c r="H238" i="5"/>
  <c r="H239" i="5"/>
  <c r="H241" i="5"/>
  <c r="H242" i="5"/>
  <c r="H22" i="5"/>
  <c r="H23" i="5"/>
  <c r="H24" i="5"/>
  <c r="H25" i="5"/>
  <c r="H26" i="5"/>
  <c r="H27" i="5"/>
  <c r="H28" i="5"/>
  <c r="H30" i="5"/>
  <c r="H31" i="5"/>
  <c r="H32" i="5"/>
  <c r="H34" i="5"/>
  <c r="H33" i="5"/>
  <c r="H35" i="5"/>
  <c r="H36" i="5"/>
  <c r="H37" i="5"/>
  <c r="H38" i="5"/>
  <c r="H40" i="5"/>
  <c r="H41" i="5"/>
  <c r="H42" i="5"/>
  <c r="H43" i="5"/>
  <c r="H44" i="5"/>
  <c r="H46" i="5"/>
  <c r="H45" i="5"/>
  <c r="H47" i="5"/>
  <c r="H48" i="5"/>
  <c r="H49" i="5"/>
  <c r="H50" i="5"/>
  <c r="H51" i="5"/>
  <c r="H52" i="5"/>
  <c r="H53" i="5"/>
  <c r="H54" i="5"/>
  <c r="H56" i="5"/>
  <c r="H55" i="5"/>
  <c r="H57" i="5"/>
  <c r="H58" i="5"/>
  <c r="H59" i="5"/>
  <c r="H60" i="5"/>
  <c r="H61" i="5"/>
  <c r="H62" i="5"/>
  <c r="H63" i="5"/>
  <c r="H64" i="5"/>
  <c r="H65" i="5"/>
  <c r="H66" i="5"/>
  <c r="H67" i="5"/>
  <c r="H68" i="5"/>
  <c r="H69" i="5"/>
  <c r="H70" i="5"/>
  <c r="H71" i="5"/>
  <c r="H72" i="5"/>
  <c r="H73" i="5"/>
  <c r="H74" i="5"/>
  <c r="H75" i="5"/>
  <c r="H76" i="5"/>
  <c r="H77" i="5"/>
  <c r="H78" i="5"/>
  <c r="H79" i="5"/>
  <c r="H80" i="5"/>
  <c r="H81" i="5"/>
  <c r="H82" i="5"/>
  <c r="H84" i="5"/>
  <c r="H83" i="5"/>
  <c r="H85" i="5"/>
  <c r="H86" i="5"/>
  <c r="H87" i="5"/>
  <c r="H88" i="5"/>
  <c r="H89" i="5"/>
  <c r="H90" i="5"/>
  <c r="H91" i="5"/>
  <c r="H92" i="5"/>
  <c r="H93" i="5"/>
  <c r="H94" i="5"/>
  <c r="H95" i="5"/>
  <c r="H96" i="5"/>
  <c r="H98" i="5"/>
  <c r="H99" i="5"/>
  <c r="H100" i="5"/>
  <c r="H101" i="5"/>
  <c r="H102" i="5"/>
  <c r="H103" i="5"/>
  <c r="H105" i="5"/>
  <c r="H106" i="5"/>
  <c r="H104" i="5"/>
  <c r="H107" i="5"/>
  <c r="H108" i="5"/>
  <c r="H109" i="5"/>
  <c r="H110" i="5"/>
  <c r="H111" i="5"/>
  <c r="H112" i="5"/>
  <c r="H113" i="5"/>
  <c r="H114" i="5"/>
  <c r="H115" i="5"/>
  <c r="H116" i="5"/>
  <c r="H117" i="5"/>
  <c r="H118" i="5"/>
  <c r="H119" i="5"/>
  <c r="H120" i="5"/>
  <c r="H121" i="5"/>
  <c r="H122" i="5"/>
  <c r="H123" i="5"/>
  <c r="H124" i="5"/>
  <c r="H125"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K23" i="5"/>
  <c r="C23" i="5" s="1"/>
  <c r="K24" i="5"/>
  <c r="C24" i="5" s="1"/>
  <c r="K25" i="5"/>
  <c r="C25" i="5" s="1"/>
  <c r="K26" i="5"/>
  <c r="C26" i="5" s="1"/>
  <c r="K27" i="5"/>
  <c r="C27" i="5" s="1"/>
  <c r="K28" i="5"/>
  <c r="C28" i="5" s="1"/>
  <c r="K29" i="5"/>
  <c r="C29" i="5" s="1"/>
  <c r="K30" i="5"/>
  <c r="C30" i="5" s="1"/>
  <c r="K31" i="5"/>
  <c r="C31" i="5" s="1"/>
  <c r="K32" i="5"/>
  <c r="C32" i="5" s="1"/>
  <c r="K33" i="5"/>
  <c r="C33" i="5" s="1"/>
  <c r="K34" i="5"/>
  <c r="C34" i="5" s="1"/>
  <c r="K35" i="5"/>
  <c r="C35" i="5" s="1"/>
  <c r="K36" i="5"/>
  <c r="C36" i="5" s="1"/>
  <c r="K37" i="5"/>
  <c r="C37" i="5" s="1"/>
  <c r="K38" i="5"/>
  <c r="C38" i="5" s="1"/>
  <c r="K40" i="5"/>
  <c r="C40" i="5" s="1"/>
  <c r="K41" i="5"/>
  <c r="C41" i="5" s="1"/>
  <c r="K42" i="5"/>
  <c r="C42" i="5" s="1"/>
  <c r="K43" i="5"/>
  <c r="C43" i="5" s="1"/>
  <c r="K44" i="5"/>
  <c r="C44" i="5" s="1"/>
  <c r="K45" i="5"/>
  <c r="C45" i="5" s="1"/>
  <c r="K46" i="5"/>
  <c r="C46" i="5" s="1"/>
  <c r="K47" i="5"/>
  <c r="C47" i="5" s="1"/>
  <c r="K48" i="5"/>
  <c r="C48" i="5" s="1"/>
  <c r="K49" i="5"/>
  <c r="C49" i="5" s="1"/>
  <c r="K50" i="5"/>
  <c r="C50" i="5" s="1"/>
  <c r="K51" i="5"/>
  <c r="C51" i="5" s="1"/>
  <c r="K52" i="5"/>
  <c r="C52" i="5" s="1"/>
  <c r="K53" i="5"/>
  <c r="C53" i="5" s="1"/>
  <c r="K54" i="5"/>
  <c r="C54" i="5" s="1"/>
  <c r="K55" i="5"/>
  <c r="C55" i="5" s="1"/>
  <c r="K56" i="5"/>
  <c r="C56" i="5" s="1"/>
  <c r="K57" i="5"/>
  <c r="C57" i="5" s="1"/>
  <c r="K58" i="5"/>
  <c r="C58" i="5" s="1"/>
  <c r="K59" i="5"/>
  <c r="C59" i="5" s="1"/>
  <c r="K60" i="5"/>
  <c r="C60" i="5" s="1"/>
  <c r="K61" i="5"/>
  <c r="C61" i="5" s="1"/>
  <c r="K62" i="5"/>
  <c r="C62" i="5" s="1"/>
  <c r="K63" i="5"/>
  <c r="C63" i="5" s="1"/>
  <c r="K64" i="5"/>
  <c r="C64" i="5" s="1"/>
  <c r="K65" i="5"/>
  <c r="C65" i="5" s="1"/>
  <c r="K66" i="5"/>
  <c r="C66" i="5" s="1"/>
  <c r="K67" i="5"/>
  <c r="C67" i="5" s="1"/>
  <c r="K68" i="5"/>
  <c r="C68" i="5" s="1"/>
  <c r="K69" i="5"/>
  <c r="K70" i="5"/>
  <c r="C70" i="5" s="1"/>
  <c r="K71" i="5"/>
  <c r="C71" i="5" s="1"/>
  <c r="K72" i="5"/>
  <c r="C72" i="5" s="1"/>
  <c r="K73" i="5"/>
  <c r="C73" i="5" s="1"/>
  <c r="K74" i="5"/>
  <c r="C74" i="5" s="1"/>
  <c r="K75" i="5"/>
  <c r="C75" i="5" s="1"/>
  <c r="K76" i="5"/>
  <c r="C76" i="5" s="1"/>
  <c r="K77" i="5"/>
  <c r="C77" i="5" s="1"/>
  <c r="K78" i="5"/>
  <c r="C78" i="5" s="1"/>
  <c r="K79" i="5"/>
  <c r="C79" i="5" s="1"/>
  <c r="K80" i="5"/>
  <c r="C80" i="5" s="1"/>
  <c r="K81" i="5"/>
  <c r="C81" i="5" s="1"/>
  <c r="K82" i="5"/>
  <c r="C82" i="5" s="1"/>
  <c r="K83" i="5"/>
  <c r="C83" i="5" s="1"/>
  <c r="K84" i="5"/>
  <c r="C84" i="5" s="1"/>
  <c r="K85" i="5"/>
  <c r="C85" i="5" s="1"/>
  <c r="K86" i="5"/>
  <c r="C86" i="5" s="1"/>
  <c r="K87" i="5"/>
  <c r="C87" i="5" s="1"/>
  <c r="K88" i="5"/>
  <c r="C88" i="5" s="1"/>
  <c r="K89" i="5"/>
  <c r="C89" i="5" s="1"/>
  <c r="K90" i="5"/>
  <c r="C90" i="5" s="1"/>
  <c r="K91" i="5"/>
  <c r="C91" i="5" s="1"/>
  <c r="K92" i="5"/>
  <c r="C92" i="5" s="1"/>
  <c r="K93" i="5"/>
  <c r="C93" i="5" s="1"/>
  <c r="K95" i="5"/>
  <c r="C95" i="5" s="1"/>
  <c r="K96" i="5"/>
  <c r="C96" i="5" s="1"/>
  <c r="K98" i="5"/>
  <c r="C98" i="5" s="1"/>
  <c r="K99" i="5"/>
  <c r="C99" i="5" s="1"/>
  <c r="K100" i="5"/>
  <c r="C100" i="5" s="1"/>
  <c r="K101" i="5"/>
  <c r="C101" i="5" s="1"/>
  <c r="K102" i="5"/>
  <c r="C102" i="5" s="1"/>
  <c r="K103" i="5"/>
  <c r="C103" i="5" s="1"/>
  <c r="K104" i="5"/>
  <c r="C104" i="5" s="1"/>
  <c r="K105" i="5"/>
  <c r="C105" i="5" s="1"/>
  <c r="K106" i="5"/>
  <c r="C106" i="5" s="1"/>
  <c r="K107" i="5"/>
  <c r="C107" i="5" s="1"/>
  <c r="K108" i="5"/>
  <c r="C108" i="5" s="1"/>
  <c r="K109" i="5"/>
  <c r="C109" i="5" s="1"/>
  <c r="K110" i="5"/>
  <c r="C110" i="5" s="1"/>
  <c r="K111" i="5"/>
  <c r="C111" i="5" s="1"/>
  <c r="K112" i="5"/>
  <c r="C112" i="5" s="1"/>
  <c r="K113" i="5"/>
  <c r="C113" i="5" s="1"/>
  <c r="K114" i="5"/>
  <c r="C114" i="5" s="1"/>
  <c r="K115" i="5"/>
  <c r="C115" i="5" s="1"/>
  <c r="K116" i="5"/>
  <c r="C116" i="5" s="1"/>
  <c r="K117" i="5"/>
  <c r="C117" i="5" s="1"/>
  <c r="K118" i="5"/>
  <c r="C118" i="5" s="1"/>
  <c r="K119" i="5"/>
  <c r="C119" i="5" s="1"/>
  <c r="K120" i="5"/>
  <c r="C120" i="5" s="1"/>
  <c r="K121" i="5"/>
  <c r="C121" i="5" s="1"/>
  <c r="K122" i="5"/>
  <c r="C122" i="5" s="1"/>
  <c r="K123" i="5"/>
  <c r="C123" i="5" s="1"/>
  <c r="K124" i="5"/>
  <c r="C124" i="5" s="1"/>
  <c r="K125" i="5"/>
  <c r="C125" i="5" s="1"/>
  <c r="K127" i="5"/>
  <c r="C127" i="5" s="1"/>
  <c r="K128" i="5"/>
  <c r="C128" i="5" s="1"/>
  <c r="K129" i="5"/>
  <c r="C129" i="5" s="1"/>
  <c r="K130" i="5"/>
  <c r="C130" i="5" s="1"/>
  <c r="K131" i="5"/>
  <c r="C131" i="5" s="1"/>
  <c r="K132" i="5"/>
  <c r="C132" i="5" s="1"/>
  <c r="K133" i="5"/>
  <c r="C133" i="5" s="1"/>
  <c r="K134" i="5"/>
  <c r="C134" i="5" s="1"/>
  <c r="K135" i="5"/>
  <c r="C135" i="5" s="1"/>
  <c r="K136" i="5"/>
  <c r="C136" i="5" s="1"/>
  <c r="K137" i="5"/>
  <c r="C137" i="5" s="1"/>
  <c r="K138" i="5"/>
  <c r="C138" i="5" s="1"/>
  <c r="K139" i="5"/>
  <c r="C139" i="5" s="1"/>
  <c r="K140" i="5"/>
  <c r="C140" i="5" s="1"/>
  <c r="K141" i="5"/>
  <c r="C141" i="5" s="1"/>
  <c r="K142" i="5"/>
  <c r="C142" i="5" s="1"/>
  <c r="K143" i="5"/>
  <c r="C143" i="5" s="1"/>
  <c r="K144" i="5"/>
  <c r="C144" i="5" s="1"/>
  <c r="K145" i="5"/>
  <c r="C145" i="5" s="1"/>
  <c r="K146" i="5"/>
  <c r="C146" i="5" s="1"/>
  <c r="K147" i="5"/>
  <c r="C147" i="5" s="1"/>
  <c r="K148" i="5"/>
  <c r="C148" i="5" s="1"/>
  <c r="K149" i="5"/>
  <c r="C149" i="5" s="1"/>
  <c r="K150" i="5"/>
  <c r="C150" i="5" s="1"/>
  <c r="K151" i="5"/>
  <c r="C151" i="5" s="1"/>
  <c r="K152" i="5"/>
  <c r="C152" i="5" s="1"/>
  <c r="K153" i="5"/>
  <c r="C153" i="5" s="1"/>
  <c r="K154" i="5"/>
  <c r="C154" i="5" s="1"/>
  <c r="K155" i="5"/>
  <c r="C155" i="5" s="1"/>
  <c r="K156" i="5"/>
  <c r="C156" i="5" s="1"/>
  <c r="K157" i="5"/>
  <c r="C157" i="5" s="1"/>
  <c r="K158" i="5"/>
  <c r="C158" i="5" s="1"/>
  <c r="K159" i="5"/>
  <c r="C159" i="5" s="1"/>
  <c r="K160" i="5"/>
  <c r="C160" i="5" s="1"/>
  <c r="K161" i="5"/>
  <c r="C161" i="5" s="1"/>
  <c r="K162" i="5"/>
  <c r="C162" i="5" s="1"/>
  <c r="K163" i="5"/>
  <c r="C163" i="5" s="1"/>
  <c r="K164" i="5"/>
  <c r="C164" i="5" s="1"/>
  <c r="K165" i="5"/>
  <c r="C165" i="5" s="1"/>
  <c r="K166" i="5"/>
  <c r="C166" i="5" s="1"/>
  <c r="K167" i="5"/>
  <c r="C167" i="5" s="1"/>
  <c r="K168" i="5"/>
  <c r="C168" i="5" s="1"/>
  <c r="K169" i="5"/>
  <c r="C169" i="5" s="1"/>
  <c r="K170" i="5"/>
  <c r="C170" i="5" s="1"/>
  <c r="K171" i="5"/>
  <c r="C171" i="5" s="1"/>
  <c r="K172" i="5"/>
  <c r="C172" i="5" s="1"/>
  <c r="K173" i="5"/>
  <c r="C173" i="5" s="1"/>
  <c r="K174" i="5"/>
  <c r="K175" i="5"/>
  <c r="K176" i="5"/>
  <c r="K177" i="5"/>
  <c r="C177" i="5" s="1"/>
  <c r="K178" i="5"/>
  <c r="C178" i="5" s="1"/>
  <c r="K179" i="5"/>
  <c r="C179" i="5" s="1"/>
  <c r="K180" i="5"/>
  <c r="C180" i="5" s="1"/>
  <c r="K181" i="5"/>
  <c r="C181" i="5" s="1"/>
  <c r="K182" i="5"/>
  <c r="C182" i="5" s="1"/>
  <c r="K183" i="5"/>
  <c r="C183" i="5" s="1"/>
  <c r="K184" i="5"/>
  <c r="C184" i="5" s="1"/>
  <c r="K185" i="5"/>
  <c r="C185" i="5" s="1"/>
  <c r="K186" i="5"/>
  <c r="C186" i="5" s="1"/>
  <c r="K187" i="5"/>
  <c r="C187" i="5" s="1"/>
  <c r="K188" i="5"/>
  <c r="C188" i="5" s="1"/>
  <c r="K189" i="5"/>
  <c r="C189" i="5" s="1"/>
  <c r="K190" i="5"/>
  <c r="C190" i="5" s="1"/>
  <c r="K191" i="5"/>
  <c r="C191" i="5" s="1"/>
  <c r="K192" i="5"/>
  <c r="C192" i="5" s="1"/>
  <c r="K193" i="5"/>
  <c r="C193" i="5" s="1"/>
  <c r="K194" i="5"/>
  <c r="C194" i="5" s="1"/>
  <c r="K195" i="5"/>
  <c r="C195" i="5" s="1"/>
  <c r="K196" i="5"/>
  <c r="C196" i="5" s="1"/>
  <c r="K197" i="5"/>
  <c r="C197" i="5" s="1"/>
  <c r="K198" i="5"/>
  <c r="C198" i="5" s="1"/>
  <c r="K199" i="5"/>
  <c r="C199" i="5" s="1"/>
  <c r="K200" i="5"/>
  <c r="C200" i="5" s="1"/>
  <c r="K201" i="5"/>
  <c r="C201" i="5" s="1"/>
  <c r="K202" i="5"/>
  <c r="C202" i="5" s="1"/>
  <c r="K203" i="5"/>
  <c r="C203" i="5" s="1"/>
  <c r="K204" i="5"/>
  <c r="C204" i="5" s="1"/>
  <c r="K205" i="5"/>
  <c r="C205" i="5" s="1"/>
  <c r="K206" i="5"/>
  <c r="C206" i="5" s="1"/>
  <c r="K207" i="5"/>
  <c r="C207" i="5" s="1"/>
  <c r="K208" i="5"/>
  <c r="C208" i="5" s="1"/>
  <c r="K209" i="5"/>
  <c r="C209" i="5" s="1"/>
  <c r="K210" i="5"/>
  <c r="C210" i="5" s="1"/>
  <c r="K211" i="5"/>
  <c r="C211" i="5" s="1"/>
  <c r="K212" i="5"/>
  <c r="K213" i="5"/>
  <c r="C213" i="5" s="1"/>
  <c r="K214" i="5"/>
  <c r="C214" i="5" s="1"/>
  <c r="K215" i="5"/>
  <c r="K216" i="5"/>
  <c r="C216" i="5" s="1"/>
  <c r="K217" i="5"/>
  <c r="C217" i="5" s="1"/>
  <c r="K218" i="5"/>
  <c r="C218" i="5" s="1"/>
  <c r="K219" i="5"/>
  <c r="C219" i="5" s="1"/>
  <c r="K220" i="5"/>
  <c r="C220" i="5" s="1"/>
  <c r="K221" i="5"/>
  <c r="C221" i="5" s="1"/>
  <c r="K222" i="5"/>
  <c r="C222" i="5" s="1"/>
  <c r="K223" i="5"/>
  <c r="C223" i="5" s="1"/>
  <c r="K224" i="5"/>
  <c r="C224" i="5" s="1"/>
  <c r="K225" i="5"/>
  <c r="C225" i="5" s="1"/>
  <c r="K226" i="5"/>
  <c r="C226" i="5" s="1"/>
  <c r="K227" i="5"/>
  <c r="C227" i="5" s="1"/>
  <c r="K228" i="5"/>
  <c r="C228" i="5" s="1"/>
  <c r="K229" i="5"/>
  <c r="C229" i="5" s="1"/>
  <c r="K230" i="5"/>
  <c r="C230" i="5" s="1"/>
  <c r="K231" i="5"/>
  <c r="C231" i="5" s="1"/>
  <c r="K232" i="5"/>
  <c r="C232" i="5" s="1"/>
  <c r="K233" i="5"/>
  <c r="C233" i="5" s="1"/>
  <c r="K234" i="5"/>
  <c r="C234" i="5" s="1"/>
  <c r="K235" i="5"/>
  <c r="C235" i="5" s="1"/>
  <c r="K236" i="5"/>
  <c r="C236" i="5" s="1"/>
  <c r="K237" i="5"/>
  <c r="K238" i="5"/>
  <c r="K239" i="5"/>
  <c r="C239" i="5" s="1"/>
  <c r="K241" i="5"/>
  <c r="C241" i="5" s="1"/>
  <c r="K242" i="5"/>
  <c r="C242" i="5" s="1"/>
  <c r="K21" i="5"/>
  <c r="C21" i="5" s="1"/>
  <c r="K22" i="5"/>
  <c r="C22" i="5" s="1"/>
  <c r="K20" i="5"/>
  <c r="C20" i="5" s="1"/>
  <c r="C251" i="5"/>
  <c r="C249" i="5"/>
  <c r="C334" i="5"/>
  <c r="F334" i="5"/>
  <c r="S290" i="5" l="1"/>
  <c r="T290" i="5" s="1"/>
  <c r="S284" i="5"/>
  <c r="T284" i="5" s="1"/>
  <c r="S286" i="5"/>
  <c r="T286" i="5" s="1"/>
  <c r="S247" i="5"/>
  <c r="T247" i="5" s="1"/>
  <c r="S253" i="5"/>
  <c r="T253" i="5" s="1"/>
  <c r="S248" i="5"/>
  <c r="T248" i="5" s="1"/>
  <c r="S249" i="5"/>
  <c r="T249" i="5" s="1"/>
  <c r="S289" i="5"/>
  <c r="T289" i="5" s="1"/>
  <c r="S287" i="5"/>
  <c r="T287" i="5" s="1"/>
  <c r="S250" i="5"/>
  <c r="T250" i="5" s="1"/>
  <c r="S255" i="5"/>
  <c r="T255" i="5" s="1"/>
  <c r="S251" i="5"/>
  <c r="T251" i="5" s="1"/>
  <c r="C262" i="5"/>
  <c r="S254" i="5"/>
  <c r="T254" i="5" s="1"/>
  <c r="S252" i="5"/>
  <c r="T252" i="5" s="1"/>
  <c r="C253" i="5"/>
  <c r="E252" i="5"/>
  <c r="E248" i="5" s="1"/>
  <c r="E254" i="5"/>
  <c r="C255" i="5" l="1"/>
  <c r="U317" i="5" s="1"/>
  <c r="D312" i="5" s="1"/>
  <c r="D313" i="5" s="1"/>
  <c r="P300" i="5"/>
  <c r="Q277" i="5"/>
  <c r="P270" i="5"/>
  <c r="P298" i="5"/>
  <c r="S293" i="5" s="1"/>
  <c r="E250" i="5"/>
  <c r="D319" i="5" s="1"/>
  <c r="P277" i="5"/>
  <c r="P276" i="5"/>
  <c r="P278" i="5"/>
  <c r="D295" i="5"/>
  <c r="D304" i="5" s="1"/>
  <c r="Q278" i="5"/>
  <c r="Q275" i="5"/>
  <c r="P272" i="5"/>
  <c r="P273" i="5"/>
  <c r="Q270" i="5"/>
  <c r="Q271" i="5"/>
  <c r="P274" i="5"/>
  <c r="Q276" i="5"/>
  <c r="Q273" i="5"/>
  <c r="P275" i="5"/>
  <c r="R278" i="5"/>
  <c r="P271" i="5"/>
  <c r="Q272" i="5"/>
  <c r="Q274" i="5"/>
  <c r="O307" i="5"/>
  <c r="O308" i="5"/>
  <c r="O309" i="5"/>
  <c r="O310" i="5"/>
  <c r="O311" i="5"/>
  <c r="O312" i="5"/>
  <c r="O313" i="5"/>
  <c r="C341" i="5" s="1"/>
  <c r="O314" i="5"/>
  <c r="R307" i="5"/>
  <c r="R308" i="5"/>
  <c r="R309" i="5"/>
  <c r="R310" i="5"/>
  <c r="F338" i="5" s="1"/>
  <c r="R311" i="5"/>
  <c r="R312" i="5"/>
  <c r="R314" i="5"/>
  <c r="S308" i="5"/>
  <c r="G336" i="5" s="1"/>
  <c r="S312" i="5"/>
  <c r="G340" i="5" s="1"/>
  <c r="S309" i="5"/>
  <c r="G337" i="5" s="1"/>
  <c r="S306" i="5"/>
  <c r="G334" i="5" s="1"/>
  <c r="S310" i="5"/>
  <c r="G338" i="5" s="1"/>
  <c r="S314" i="5"/>
  <c r="G342" i="5" s="1"/>
  <c r="S307" i="5"/>
  <c r="G335" i="5" s="1"/>
  <c r="S311" i="5"/>
  <c r="G339" i="5" s="1"/>
  <c r="D296" i="5"/>
  <c r="D300" i="5" s="1"/>
  <c r="R313" i="5" s="1"/>
  <c r="F341" i="5" s="1"/>
  <c r="G260" i="5"/>
  <c r="G259" i="5"/>
  <c r="D314" i="5" l="1"/>
  <c r="D318" i="5" s="1"/>
  <c r="J352" i="5"/>
  <c r="S270" i="5"/>
  <c r="T270" i="5" s="1"/>
  <c r="S277" i="5"/>
  <c r="T277" i="5" s="1"/>
  <c r="Q295" i="5"/>
  <c r="P295" i="5"/>
  <c r="P293" i="5"/>
  <c r="Q293" i="5"/>
  <c r="S313" i="5"/>
  <c r="G341" i="5" s="1"/>
  <c r="L364" i="5"/>
  <c r="R317" i="5"/>
  <c r="H351" i="5" s="1"/>
  <c r="F304" i="5"/>
  <c r="T314" i="5"/>
  <c r="H290" i="5" s="1"/>
  <c r="S276" i="5"/>
  <c r="T276" i="5" s="1"/>
  <c r="S275" i="5"/>
  <c r="T275" i="5" s="1"/>
  <c r="T308" i="5"/>
  <c r="H336" i="5" s="1"/>
  <c r="D297" i="5"/>
  <c r="S271" i="5"/>
  <c r="T271" i="5" s="1"/>
  <c r="S274" i="5"/>
  <c r="T274" i="5" s="1"/>
  <c r="D298" i="5"/>
  <c r="T313" i="5" s="1"/>
  <c r="H341" i="5" s="1"/>
  <c r="T310" i="5"/>
  <c r="F286" i="5" s="1"/>
  <c r="T309" i="5"/>
  <c r="G285" i="5" s="1"/>
  <c r="S278" i="5"/>
  <c r="T278" i="5" s="1"/>
  <c r="T312" i="5"/>
  <c r="F288" i="5" s="1"/>
  <c r="T311" i="5"/>
  <c r="H287" i="5" s="1"/>
  <c r="T306" i="5"/>
  <c r="H282" i="5" s="1"/>
  <c r="T307" i="5"/>
  <c r="H335" i="5" s="1"/>
  <c r="S273" i="5"/>
  <c r="T273" i="5" s="1"/>
  <c r="S272" i="5"/>
  <c r="T272" i="5" s="1"/>
  <c r="C335" i="5"/>
  <c r="C342" i="5"/>
  <c r="C339" i="5"/>
  <c r="F342" i="5"/>
  <c r="F339" i="5"/>
  <c r="C337" i="5"/>
  <c r="F340" i="5"/>
  <c r="C338" i="5"/>
  <c r="C336" i="5"/>
  <c r="F336" i="5"/>
  <c r="F337" i="5"/>
  <c r="C340" i="5"/>
  <c r="F335" i="5"/>
  <c r="T295" i="5" l="1"/>
  <c r="U295" i="5" s="1"/>
  <c r="V295" i="5" s="1"/>
  <c r="G303" i="5" s="1"/>
  <c r="T293" i="5"/>
  <c r="U293" i="5" s="1"/>
  <c r="V293" i="5" s="1"/>
  <c r="N351" i="5"/>
  <c r="H304" i="5"/>
  <c r="I304" i="5"/>
  <c r="H342" i="5"/>
  <c r="E290" i="5"/>
  <c r="U255" i="5" s="1"/>
  <c r="F284" i="5"/>
  <c r="H284" i="5"/>
  <c r="I284" i="5" s="1"/>
  <c r="F289" i="5"/>
  <c r="H334" i="5"/>
  <c r="E284" i="5"/>
  <c r="U249" i="5" s="1"/>
  <c r="F285" i="5"/>
  <c r="E282" i="5"/>
  <c r="U247" i="5" s="1"/>
  <c r="H289" i="5"/>
  <c r="I289" i="5" s="1"/>
  <c r="I296" i="5" s="1"/>
  <c r="E289" i="5"/>
  <c r="U254" i="5" s="1"/>
  <c r="H340" i="5"/>
  <c r="E288" i="5"/>
  <c r="U253" i="5" s="1"/>
  <c r="E285" i="5"/>
  <c r="U250" i="5" s="1"/>
  <c r="G289" i="5"/>
  <c r="G304" i="5" s="1"/>
  <c r="G282" i="5"/>
  <c r="U270" i="5" s="1"/>
  <c r="G287" i="5"/>
  <c r="U275" i="5" s="1"/>
  <c r="H286" i="5"/>
  <c r="I286" i="5" s="1"/>
  <c r="G286" i="5"/>
  <c r="U274" i="5" s="1"/>
  <c r="H339" i="5"/>
  <c r="E286" i="5"/>
  <c r="U251" i="5" s="1"/>
  <c r="U273" i="5"/>
  <c r="U286" i="5"/>
  <c r="H285" i="5"/>
  <c r="I285" i="5" s="1"/>
  <c r="F282" i="5"/>
  <c r="F287" i="5"/>
  <c r="U311" i="5" s="1"/>
  <c r="U288" i="5"/>
  <c r="H338" i="5"/>
  <c r="E283" i="5"/>
  <c r="U248" i="5" s="1"/>
  <c r="I282" i="5"/>
  <c r="J285" i="5"/>
  <c r="I287" i="5"/>
  <c r="G290" i="5"/>
  <c r="F283" i="5"/>
  <c r="G288" i="5"/>
  <c r="U276" i="5" s="1"/>
  <c r="E287" i="5"/>
  <c r="U252" i="5" s="1"/>
  <c r="G283" i="5"/>
  <c r="U271" i="5" s="1"/>
  <c r="F290" i="5"/>
  <c r="U314" i="5" s="1"/>
  <c r="G284" i="5"/>
  <c r="U272" i="5" s="1"/>
  <c r="I290" i="5"/>
  <c r="H337" i="5"/>
  <c r="H283" i="5"/>
  <c r="H288" i="5"/>
  <c r="U310" i="5" l="1"/>
  <c r="R262" i="5" s="1"/>
  <c r="U312" i="5"/>
  <c r="U308" i="5"/>
  <c r="R260" i="5" s="1"/>
  <c r="U307" i="5"/>
  <c r="U285" i="5"/>
  <c r="U309" i="5"/>
  <c r="I337" i="5" s="1"/>
  <c r="U284" i="5"/>
  <c r="D320" i="5"/>
  <c r="D315" i="5"/>
  <c r="F312" i="5" s="1"/>
  <c r="F303" i="5"/>
  <c r="Q294" i="5"/>
  <c r="G305" i="5"/>
  <c r="J305" i="5" s="1"/>
  <c r="U289" i="5"/>
  <c r="F295" i="5" s="1"/>
  <c r="F296" i="5"/>
  <c r="J304" i="5"/>
  <c r="F308" i="5" s="1"/>
  <c r="G296" i="5"/>
  <c r="U277" i="5"/>
  <c r="G295" i="5" s="1"/>
  <c r="H296" i="5"/>
  <c r="J286" i="5"/>
  <c r="J289" i="5"/>
  <c r="J296" i="5" s="1"/>
  <c r="J282" i="5"/>
  <c r="J287" i="5"/>
  <c r="U290" i="5"/>
  <c r="U283" i="5"/>
  <c r="U287" i="5"/>
  <c r="Q263" i="5"/>
  <c r="J290" i="5"/>
  <c r="U278" i="5"/>
  <c r="U306" i="5"/>
  <c r="P258" i="5" s="1"/>
  <c r="U282" i="5"/>
  <c r="I288" i="5"/>
  <c r="J284" i="5"/>
  <c r="I283" i="5"/>
  <c r="J283" i="5"/>
  <c r="J288" i="5"/>
  <c r="J303" i="5"/>
  <c r="P301" i="5" l="1"/>
  <c r="V296" i="5" s="1"/>
  <c r="P299" i="5"/>
  <c r="H303" i="5"/>
  <c r="I303" i="5"/>
  <c r="F305" i="5"/>
  <c r="F297" i="5"/>
  <c r="G297" i="5"/>
  <c r="J295" i="5"/>
  <c r="J297" i="5" s="1"/>
  <c r="F300" i="5"/>
  <c r="I308" i="5" s="1"/>
  <c r="U313" i="5" s="1"/>
  <c r="R261" i="5"/>
  <c r="Q261" i="5"/>
  <c r="P261" i="5"/>
  <c r="Q264" i="5"/>
  <c r="R264" i="5"/>
  <c r="I340" i="5"/>
  <c r="P264" i="5"/>
  <c r="Q262" i="5"/>
  <c r="I338" i="5"/>
  <c r="P262" i="5"/>
  <c r="Q260" i="5"/>
  <c r="P260" i="5"/>
  <c r="I336" i="5"/>
  <c r="Q258" i="5"/>
  <c r="R258" i="5"/>
  <c r="I334" i="5"/>
  <c r="P263" i="5"/>
  <c r="R263" i="5"/>
  <c r="I339" i="5"/>
  <c r="I342" i="5"/>
  <c r="P266" i="5"/>
  <c r="Q266" i="5"/>
  <c r="R266" i="5"/>
  <c r="I335" i="5"/>
  <c r="R259" i="5"/>
  <c r="P259" i="5"/>
  <c r="Q259" i="5"/>
  <c r="P294" i="5" l="1"/>
  <c r="S294" i="5"/>
  <c r="I305" i="5"/>
  <c r="H305" i="5"/>
  <c r="F307" i="5" s="1"/>
  <c r="I341" i="5"/>
  <c r="S262" i="5"/>
  <c r="T262" i="5" s="1"/>
  <c r="U262" i="5" s="1"/>
  <c r="V310" i="5" s="1"/>
  <c r="N338" i="5" s="1"/>
  <c r="S261" i="5"/>
  <c r="T261" i="5" s="1"/>
  <c r="U261" i="5" s="1"/>
  <c r="V309" i="5" s="1"/>
  <c r="N337" i="5" s="1"/>
  <c r="S264" i="5"/>
  <c r="T264" i="5" s="1"/>
  <c r="U264" i="5" s="1"/>
  <c r="V312" i="5" s="1"/>
  <c r="N340" i="5" s="1"/>
  <c r="S260" i="5"/>
  <c r="T260" i="5" s="1"/>
  <c r="U260" i="5" s="1"/>
  <c r="V308" i="5" s="1"/>
  <c r="N336" i="5" s="1"/>
  <c r="S258" i="5"/>
  <c r="T258" i="5" s="1"/>
  <c r="U258" i="5" s="1"/>
  <c r="V306" i="5" s="1"/>
  <c r="N334" i="5" s="1"/>
  <c r="S263" i="5"/>
  <c r="T263" i="5" s="1"/>
  <c r="U263" i="5" s="1"/>
  <c r="V311" i="5" s="1"/>
  <c r="N339" i="5" s="1"/>
  <c r="S266" i="5"/>
  <c r="T266" i="5" s="1"/>
  <c r="U266" i="5" s="1"/>
  <c r="V314" i="5" s="1"/>
  <c r="N342" i="5" s="1"/>
  <c r="S259" i="5"/>
  <c r="T259" i="5" s="1"/>
  <c r="U259" i="5" s="1"/>
  <c r="V307" i="5" s="1"/>
  <c r="N335" i="5" s="1"/>
  <c r="T294" i="5" l="1"/>
  <c r="U294" i="5" s="1"/>
  <c r="V294" i="5" s="1"/>
  <c r="I318" i="5" s="1"/>
  <c r="I319" i="5" s="1"/>
  <c r="F322" i="5" s="1"/>
  <c r="N352" i="5" s="1"/>
  <c r="R265" i="5"/>
  <c r="Q265" i="5"/>
  <c r="P265" i="5"/>
  <c r="S265" i="5" l="1"/>
  <c r="T265" i="5" s="1"/>
  <c r="U265" i="5" s="1"/>
  <c r="H295" i="5" s="1"/>
  <c r="H297" i="5" s="1"/>
  <c r="I295" i="5" l="1"/>
  <c r="I297" i="5" s="1"/>
  <c r="F299" i="5" l="1"/>
  <c r="I307" i="5" s="1"/>
  <c r="V313" i="5" s="1"/>
  <c r="N341" i="5" s="1"/>
  <c r="V315" i="5" l="1"/>
  <c r="N343" i="5" l="1"/>
  <c r="N36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Held, Rita (LfF-R)</author>
    <author>B5ReinhardC</author>
    <author>Homer Simpson</author>
    <author>B5SchwarzW</author>
    <author>HS</author>
  </authors>
  <commentList>
    <comment ref="C2" authorId="0" shapeId="0" xr:uid="{00000000-0006-0000-0000-000001000000}">
      <text>
        <r>
          <rPr>
            <b/>
            <sz val="9"/>
            <color indexed="81"/>
            <rFont val="Segoe UI"/>
            <family val="2"/>
          </rPr>
          <t>Held, Rita (LfF-R):</t>
        </r>
        <r>
          <rPr>
            <sz val="9"/>
            <color indexed="81"/>
            <rFont val="Segoe UI"/>
            <family val="2"/>
          </rPr>
          <t xml:space="preserve">
lt. Nr. 1 Abs. 2 KMBek vom 9.7.2010</t>
        </r>
      </text>
    </comment>
    <comment ref="C244" authorId="1" shapeId="0" xr:uid="{00000000-0006-0000-0000-000002000000}">
      <text>
        <r>
          <rPr>
            <sz val="8"/>
            <color indexed="81"/>
            <rFont val="Tahoma"/>
            <family val="2"/>
          </rPr>
          <t xml:space="preserve">Bei der Verwendung alternativer Betriebssysteme (Linux…) wird die Berechnung der Tagegelder womöglich mit dem Fehler "'#WERT!" abgebrochen.
Geben  Sie in diesen Fällen die Tage- und Übernachtungsgelder so wie sie in der Liste erscheinen manuell in den Feldern vor.
</t>
        </r>
      </text>
    </comment>
    <comment ref="R317" authorId="1" shapeId="0" xr:uid="{00000000-0006-0000-0000-000003000000}">
      <text>
        <r>
          <rPr>
            <b/>
            <sz val="8"/>
            <color indexed="81"/>
            <rFont val="Tahoma"/>
            <family val="2"/>
          </rPr>
          <t>Für  Reisen in Deutschland:</t>
        </r>
        <r>
          <rPr>
            <sz val="8"/>
            <color indexed="81"/>
            <rFont val="Tahoma"/>
            <family val="2"/>
          </rPr>
          <t xml:space="preserve">
Das Übernachtungsgeld ohne belegmäßigem Nachweis beträgt
 für eine Nacht 18,50€
Ansonsten gelten folgende Höchstbeträge:
Orte bis 300 Tsd Einwohner:    90€
Orte über 300 Tsd Einwohner: 120€
</t>
        </r>
        <r>
          <rPr>
            <b/>
            <sz val="8"/>
            <color indexed="81"/>
            <rFont val="Tahoma"/>
            <family val="2"/>
          </rPr>
          <t>Für  Reisen ins Ausland:</t>
        </r>
        <r>
          <rPr>
            <sz val="8"/>
            <color indexed="81"/>
            <rFont val="Tahoma"/>
            <family val="2"/>
          </rPr>
          <t xml:space="preserve">
Bei Übernachtungen ohne belegmäßigem Nachweis werden 50% des jeweiligen Übernachtungsgeldes, höchstens jedoch 30,00€ erstattet.
</t>
        </r>
        <r>
          <rPr>
            <b/>
            <sz val="8"/>
            <color indexed="81"/>
            <rFont val="Tahoma"/>
            <family val="2"/>
          </rPr>
          <t>Für Schullandheimaufenthalte:</t>
        </r>
        <r>
          <rPr>
            <sz val="8"/>
            <color indexed="81"/>
            <rFont val="Tahoma"/>
            <family val="2"/>
          </rPr>
          <t xml:space="preserve">
Gemäß KMBek. v. 03.08.1998 (KWMBL S. 424) tritt an Stelle des Übernachtungsgeldes bei Schullandheimaufenthalten eine Aufwandsentschädigung in Höhe von 4,00€. Die Erstattung höherer Übernachtungskosten ist im Einzelfall bei Nachweis und ausreichender Begründung der dienstlich veranlassten Notwendigkeit nicht ausgeschlossen.
</t>
        </r>
        <r>
          <rPr>
            <b/>
            <sz val="8"/>
            <color indexed="81"/>
            <rFont val="Tahoma"/>
            <family val="2"/>
          </rPr>
          <t>Für Skikurse:</t>
        </r>
        <r>
          <rPr>
            <sz val="8"/>
            <color indexed="81"/>
            <rFont val="Tahoma"/>
            <family val="2"/>
          </rPr>
          <t xml:space="preserve">
Gemäß KMBek. v. 03.08.1998 (KWMBL S. 424) tritt an Stelle des Übernachtungsgeldes bei Schulskikursen eine Aufwandsentschädigung in Höhe von 14,80€. Die Erstattung höherer Übernachtungskosten ist im Einzelfall bei Nachweis und ausreichender Begründung der dienstlich veranlassten Notwendigkeit nicht ausgeschlossen.
</t>
        </r>
        <r>
          <rPr>
            <sz val="8"/>
            <color indexed="81"/>
            <rFont val="Tahoma"/>
            <family val="2"/>
          </rPr>
          <t xml:space="preserve">
</t>
        </r>
      </text>
    </comment>
    <comment ref="J332" authorId="2" shapeId="0" xr:uid="{00000000-0006-0000-0000-000004000000}">
      <text>
        <r>
          <rPr>
            <sz val="9"/>
            <color indexed="81"/>
            <rFont val="Tahoma"/>
            <family val="2"/>
          </rPr>
          <t xml:space="preserve">Bitte markieren Sie die Kontrollkästchen wenn Mahlzeiten 
a) unentgeltlich gestellt werden 
oder
b) mit dem  Pauschalreisepreis abgedeckt sind  (Ziff. 4/5 der Erläuterungen)
oder
c) in den Übernachtungskosten enthalten sind
Wenn weder a) noch b) noch c) zutreffen markieren Sie die Kontrollkästchen nicht.
Fr = Frühstück
Mi = Mittagessen
Ab = Abendessen
Beispiel:
Halbpension, beginnend am Anreisetag mit Abendessen, endend mit Frühstück am Abreisetag.
Anreistag: Fr -; Mi -; Ab x
Aufenthaltstage: Fr x; Mi -; Ab x
Abreisetag: Fr x; Mi -; Ab -
</t>
        </r>
      </text>
    </comment>
    <comment ref="J345" authorId="3" shapeId="0" xr:uid="{00000000-0006-0000-0000-000005000000}">
      <text>
        <r>
          <rPr>
            <sz val="8"/>
            <color indexed="81"/>
            <rFont val="Tahoma"/>
            <family val="2"/>
          </rPr>
          <t xml:space="preserve">
</t>
        </r>
        <r>
          <rPr>
            <sz val="8"/>
            <color indexed="8"/>
            <rFont val="Tahoma"/>
            <family val="2"/>
          </rPr>
          <t>vgl. Ziff. 5 der Erläuterungen
Erfolgt hier ein Eintrag, ist unbedingt darauf zu achten, dass die im Preis enthaltenen Verpflegungsleistungen in den Spalten Fr, Mi, Ab mit Häkchen markiert werden.
Tagegeld darf nicht in den Pauschalpreis eingerechnet werden.</t>
        </r>
      </text>
    </comment>
    <comment ref="H351" authorId="1" shapeId="0" xr:uid="{00000000-0006-0000-0000-000006000000}">
      <text>
        <r>
          <rPr>
            <b/>
            <sz val="8"/>
            <color indexed="81"/>
            <rFont val="Tahoma"/>
            <family val="2"/>
          </rPr>
          <t>Für  Reisen in Deutschland:</t>
        </r>
        <r>
          <rPr>
            <sz val="8"/>
            <color indexed="81"/>
            <rFont val="Tahoma"/>
            <family val="2"/>
          </rPr>
          <t xml:space="preserve">
Das Übernachtungsgeld ohne belegmäßigem Nachweis beträgt
 für eine Nacht 18,50€
Ansonsten gelten folgende Höchstbeträge:
Orte bis 300 Tsd Einwohner:    90€
Orte über 300 Tsd Einwohner: 120€
</t>
        </r>
        <r>
          <rPr>
            <b/>
            <sz val="8"/>
            <color indexed="81"/>
            <rFont val="Tahoma"/>
            <family val="2"/>
          </rPr>
          <t>Für  Reisen ins Ausland:</t>
        </r>
        <r>
          <rPr>
            <sz val="8"/>
            <color indexed="81"/>
            <rFont val="Tahoma"/>
            <family val="2"/>
          </rPr>
          <t xml:space="preserve">
Bei Übernachtungen ohne belegmäßigem Nachweis werden 50% des jeweiligen Übernachtungsgeldes, höchstens jedoch 30,00€ erstattet.
</t>
        </r>
        <r>
          <rPr>
            <b/>
            <sz val="8"/>
            <color indexed="81"/>
            <rFont val="Tahoma"/>
            <family val="2"/>
          </rPr>
          <t xml:space="preserve">Für Skikurse und Schullandheimaufenthalte im In- und Ausland gelten die Erstattungssätze wie bei Reisen in Deutschland.
</t>
        </r>
        <r>
          <rPr>
            <sz val="8"/>
            <color indexed="81"/>
            <rFont val="Tahoma"/>
            <family val="2"/>
          </rPr>
          <t xml:space="preserve">
</t>
        </r>
      </text>
    </comment>
    <comment ref="H352" authorId="1" shapeId="0" xr:uid="{00000000-0006-0000-0000-000007000000}">
      <text>
        <r>
          <rPr>
            <sz val="8"/>
            <color indexed="81"/>
            <rFont val="Tahoma"/>
            <family val="2"/>
          </rPr>
          <t xml:space="preserve">Ist in den Übernachtungskosten das Frühstück enthalten, bitte das auf die Übernachtung folgende Frühstück in der Spalte Fr durch das Kontrollkästchen markieren.
Das gleiche gilt, wenn weitere Verpflegungsleistungen (Halb- oder Vollpension) in den Übernachtungskosten enthalten sind. Mi für Mittagessen und Ab für Abendessen sind entsprechend mit Häkchen zu markieren.
</t>
        </r>
        <r>
          <rPr>
            <b/>
            <sz val="8"/>
            <color indexed="81"/>
            <rFont val="Tahoma"/>
            <family val="2"/>
          </rPr>
          <t xml:space="preserve">
Kein Eintrag, wenn Übernachtungskosten im Pauschalreisepreis enthalten sind
(vgl. Ziff. 5/6 der Erläuterungen).
</t>
        </r>
      </text>
    </comment>
    <comment ref="J360" authorId="4" shapeId="0" xr:uid="{00000000-0006-0000-0000-000008000000}">
      <text>
        <r>
          <rPr>
            <sz val="10"/>
            <color indexed="8"/>
            <rFont val="Arial"/>
            <family val="2"/>
          </rPr>
          <t>Eingabe  der voraussichtlich  gefahrenen Kilometer auf der kürzesten verkehrsüblichen Strecke. Umwege können nur in Ausnahmefällen anerkannt werden!</t>
        </r>
      </text>
    </comment>
    <comment ref="H361" authorId="1" shapeId="0" xr:uid="{00000000-0006-0000-0000-000009000000}">
      <text>
        <r>
          <rPr>
            <b/>
            <sz val="8"/>
            <color indexed="81"/>
            <rFont val="Tahoma"/>
            <family val="2"/>
          </rPr>
          <t xml:space="preserve">ohne   = ohne triftige Gründe     =&gt; 0,25 Euro / km
mit      =  mit triftigen Gründen   =&gt; 0,40 Euro / km
Triftige Gründe
</t>
        </r>
        <r>
          <rPr>
            <sz val="8"/>
            <color indexed="81"/>
            <rFont val="Tahoma"/>
            <family val="2"/>
          </rPr>
          <t xml:space="preserve">6.1 1Triftige Gründe (Art. 6 Abs. 1 Satz 1) können
sowohl
dienstliche als auch schwerwiegende persönliche
Gründe sein, welche im Einzelfall oder
allgemein für bestimmte regelmäßig wiederkehrende
Dienstgeschäfte anerkannt werden können.
2Sie liegen insbesondere vor, wenn
– der Geschäftsort mit regelmäßig verkehrenden
Beförderungsmitteln nicht oder nur schwer zu
erreichen oder zu verlassen wäre,
– durch die Benutzung privateigener Fahrzeuge
voraussichtlich eine wesentliche Arbeitszeitersparnis
eintritt,
– durch die Benutzung privateigener Fahrzeuge
mehrere Dienstgeschäfte erledigt werden
können,
die bei Benutzung regelmäßig verkehrender
Beförderungsmittel nicht erledigt
werden könnten,
– notwendiges dienstliches oder angemessenes
privates Gepäck ab 10 kg oder sperriges dienstliches
Gepäck mitgenommen werden muss,
– mindestens zwei Dienstreisende desselben
Dienstherrn ein Fahrzeug gemeinsam benutzen,
der zweite Dienstreisende dabei mindestens
die Hälfte der Strecke mitfährt und für den
Mitfahrer keine unentgeltliche Fahrmöglichkeit
gegeben ist (Art. 5 Abs. 1 Satz 4)
– Dienstreisende als Schwerbehinderte erheblich
gehbehindert oder aus anderen gesundheitlichen
Gründen auf die Benutzung eines Kraftfahrzeugs
angewiesen sind. </t>
        </r>
      </text>
    </comment>
  </commentList>
</comments>
</file>

<file path=xl/sharedStrings.xml><?xml version="1.0" encoding="utf-8"?>
<sst xmlns="http://schemas.openxmlformats.org/spreadsheetml/2006/main" count="484" uniqueCount="419">
  <si>
    <t>Sonderfall</t>
  </si>
  <si>
    <t>1.</t>
  </si>
  <si>
    <t>2.</t>
  </si>
  <si>
    <t>3.</t>
  </si>
  <si>
    <t>4.</t>
  </si>
  <si>
    <t>5.</t>
  </si>
  <si>
    <t>6.</t>
  </si>
  <si>
    <t>Ansonsten Eintrag von Einzelbeträgen unter "Übernachtungskosten", "Fahrtkosten" und "Nebenkosten".</t>
  </si>
  <si>
    <t>Angabe der Unterkunftskosten (nicht bei eintägigen Reisen) Übernachtung und Anzahl der Übernachtungen im Feld "Nächte"</t>
  </si>
  <si>
    <t xml:space="preserve">Eingabemöglichkeit für Wegstreckenentschädigung bei der Benutzung eines privaten PKW's                                                                                                                                       </t>
  </si>
  <si>
    <t xml:space="preserve">Werden Pauschalreisen gebucht, bei denen mehrere Leistungen in einem Gesamtpreis enthalten sind </t>
  </si>
  <si>
    <t>(vgl. grundsätzliches Verbot der priv. PKW-Benutzung gem. KMBek 12.02.07, KWMBL. S.56 u. 58 bzw. KMBek 05.04.04, KWMBL. S. 78)</t>
  </si>
  <si>
    <t>Veranstaltung /  Lehrkraft:</t>
  </si>
  <si>
    <t>anteiliger Preis der Pauschalreise</t>
  </si>
  <si>
    <t>Nur auszufüllen, soweit Kosten nicht im Preis der Pauschalreise enthalten sind</t>
  </si>
  <si>
    <t>Mahlzeiten !</t>
  </si>
  <si>
    <t>Datum</t>
  </si>
  <si>
    <t>Beginn</t>
  </si>
  <si>
    <t>Ende</t>
  </si>
  <si>
    <t>Stunden</t>
  </si>
  <si>
    <t>Tagegeld</t>
  </si>
  <si>
    <t>Fr</t>
  </si>
  <si>
    <t>Mi</t>
  </si>
  <si>
    <t>Ab</t>
  </si>
  <si>
    <t xml:space="preserve">Zahlung </t>
  </si>
  <si>
    <r>
      <t xml:space="preserve">          Erstattung </t>
    </r>
    <r>
      <rPr>
        <b/>
        <sz val="10"/>
        <color indexed="10"/>
        <rFont val="Arial"/>
        <family val="2"/>
      </rPr>
      <t>mit</t>
    </r>
    <r>
      <rPr>
        <sz val="10"/>
        <rFont val="Arial"/>
        <family val="2"/>
      </rPr>
      <t xml:space="preserve"> oder </t>
    </r>
    <r>
      <rPr>
        <b/>
        <sz val="10"/>
        <color indexed="10"/>
        <rFont val="Arial"/>
        <family val="2"/>
      </rPr>
      <t>ohne</t>
    </r>
    <r>
      <rPr>
        <sz val="10"/>
        <rFont val="Arial"/>
        <family val="2"/>
      </rPr>
      <t xml:space="preserve"> </t>
    </r>
    <r>
      <rPr>
        <b/>
        <sz val="10"/>
        <rFont val="Arial"/>
        <family val="2"/>
      </rPr>
      <t>triftigen</t>
    </r>
    <r>
      <rPr>
        <sz val="10"/>
        <rFont val="Arial"/>
        <family val="2"/>
      </rPr>
      <t xml:space="preserve"> Grund</t>
    </r>
  </si>
  <si>
    <t xml:space="preserve">                                           Voraussichtliche Gesamtkosten</t>
  </si>
  <si>
    <r>
      <t>Wegstreckenentschädigung</t>
    </r>
    <r>
      <rPr>
        <sz val="10"/>
        <rFont val="Arial"/>
        <family val="2"/>
      </rPr>
      <t xml:space="preserve"> (PKW):</t>
    </r>
  </si>
  <si>
    <t>Übernachtungskosten:</t>
  </si>
  <si>
    <r>
      <t xml:space="preserve">Fahrkosten </t>
    </r>
    <r>
      <rPr>
        <sz val="10"/>
        <rFont val="Arial"/>
        <family val="2"/>
      </rPr>
      <t>(Bahn, Bus, etc.):</t>
    </r>
  </si>
  <si>
    <r>
      <t xml:space="preserve">Nebenkosten </t>
    </r>
    <r>
      <rPr>
        <sz val="10"/>
        <rFont val="Arial"/>
        <family val="2"/>
      </rPr>
      <t>(Eintrittsgelder, Parkscheine, etc.):</t>
    </r>
  </si>
  <si>
    <t>Belgien</t>
  </si>
  <si>
    <t>Niederlande</t>
  </si>
  <si>
    <t>Luxemburg</t>
  </si>
  <si>
    <t>Bulgarien</t>
  </si>
  <si>
    <t>Irland</t>
  </si>
  <si>
    <t>Kroatien</t>
  </si>
  <si>
    <t>Lettland</t>
  </si>
  <si>
    <t>Malta</t>
  </si>
  <si>
    <t>Norwegen</t>
  </si>
  <si>
    <t>Schweden</t>
  </si>
  <si>
    <t>Slowenien</t>
  </si>
  <si>
    <t>Zypern</t>
  </si>
  <si>
    <t>bestimmt. Die bereits vorhandenen Angaben erfolgten nur beispielhaft und sind abzuändern bzw. zu löschen.</t>
  </si>
  <si>
    <t>(Unterkunft, Verpflegung, evtl. Fahrt, evtl. bestimmte Nebenkosten),  bitte Angabe in der Zeile "anteiliger Preis für Pauschalreise".</t>
  </si>
  <si>
    <t>7.</t>
  </si>
  <si>
    <t>8.</t>
  </si>
  <si>
    <r>
      <t>Bitte beachten Sie auch die weiteren Erläuterungen in den mit einem</t>
    </r>
    <r>
      <rPr>
        <b/>
        <sz val="10"/>
        <color indexed="10"/>
        <rFont val="Arial"/>
        <family val="2"/>
      </rPr>
      <t xml:space="preserve"> roten Dreieck</t>
    </r>
    <r>
      <rPr>
        <b/>
        <sz val="10"/>
        <rFont val="Arial"/>
        <family val="2"/>
      </rPr>
      <t xml:space="preserve"> markierten Eingabefeldern.</t>
    </r>
  </si>
  <si>
    <t>Land</t>
  </si>
  <si>
    <t>TG</t>
  </si>
  <si>
    <t>ÜG</t>
  </si>
  <si>
    <t>Auswahl des Reiselandes</t>
  </si>
  <si>
    <t>Ägypten</t>
  </si>
  <si>
    <t>Andorra</t>
  </si>
  <si>
    <t>Finnland</t>
  </si>
  <si>
    <t>Island</t>
  </si>
  <si>
    <t>Ungarn</t>
  </si>
  <si>
    <t>Ukraine</t>
  </si>
  <si>
    <t>Griechenland - Athen</t>
  </si>
  <si>
    <t>China - Peking</t>
  </si>
  <si>
    <t>Italien - Mailand</t>
  </si>
  <si>
    <t>Rumänien - Bukarest</t>
  </si>
  <si>
    <t>Schweiz - Genf</t>
  </si>
  <si>
    <t>Albanien</t>
  </si>
  <si>
    <t>Argentinien</t>
  </si>
  <si>
    <t>Australien - Sydney</t>
  </si>
  <si>
    <t>Bosnien und Herzegowina</t>
  </si>
  <si>
    <t>Brasilien - Brasilia</t>
  </si>
  <si>
    <t>Brasilien - Rio de Janeiro</t>
  </si>
  <si>
    <t>Chile</t>
  </si>
  <si>
    <t>El Salvador</t>
  </si>
  <si>
    <t>Deutschland</t>
  </si>
  <si>
    <t>Indien - Neu Delhi</t>
  </si>
  <si>
    <t>Japan - Tokio</t>
  </si>
  <si>
    <t>Kanada - Ottawa</t>
  </si>
  <si>
    <t>Kanada - Toronto</t>
  </si>
  <si>
    <t>Kanada - Vancouver</t>
  </si>
  <si>
    <t>Katar</t>
  </si>
  <si>
    <t>Madagaskar</t>
  </si>
  <si>
    <t>Monaco</t>
  </si>
  <si>
    <t>Montenegro</t>
  </si>
  <si>
    <t>Neuseeland</t>
  </si>
  <si>
    <t xml:space="preserve">   </t>
  </si>
  <si>
    <t>Kalkulation der Reisekosten für Schülerfahrten</t>
  </si>
  <si>
    <t>AUS</t>
  </si>
  <si>
    <t>FR</t>
  </si>
  <si>
    <t>MI</t>
  </si>
  <si>
    <t>KFM</t>
  </si>
  <si>
    <t>KFO</t>
  </si>
  <si>
    <t>EIN</t>
  </si>
  <si>
    <t>MEHR</t>
  </si>
  <si>
    <t>SCHUL</t>
  </si>
  <si>
    <t>SKI</t>
  </si>
  <si>
    <t xml:space="preserve">A </t>
  </si>
  <si>
    <t>Die in der Kalkulationshilfe (Zugang über Register am unteren Rand des Tabellenblattes) vorgegebenen gelben Felder sind für Ihre Eintragungen</t>
  </si>
  <si>
    <t xml:space="preserve">Auslandsreisen </t>
  </si>
  <si>
    <t xml:space="preserve">Feld "Land" anklicken und aus der Länderliste das zutreffende Land auswählen. </t>
  </si>
  <si>
    <t xml:space="preserve">oder in den Übernachtungskosten enthalten sind.              </t>
  </si>
  <si>
    <t xml:space="preserve">Pauschale Vergütung je Nacht </t>
  </si>
  <si>
    <t>Anzahl</t>
  </si>
  <si>
    <t>Kosten pro Übernachtung</t>
  </si>
  <si>
    <t>manuell</t>
  </si>
  <si>
    <t xml:space="preserve">Gesamte Strecke - gefahrene Kilometer </t>
  </si>
  <si>
    <t>von</t>
  </si>
  <si>
    <t>bis</t>
  </si>
  <si>
    <t>Uhrzeit</t>
  </si>
  <si>
    <t xml:space="preserve">im Format hh:mm  </t>
  </si>
  <si>
    <t xml:space="preserve">im Format tt.mm.jj </t>
  </si>
  <si>
    <t xml:space="preserve"> Reisebeginn und Reiseende</t>
  </si>
  <si>
    <t xml:space="preserve">  9 Tage</t>
  </si>
  <si>
    <t xml:space="preserve">  maximal erfassbare Reisezeit: </t>
  </si>
  <si>
    <t xml:space="preserve">Achtung:  </t>
  </si>
  <si>
    <t>Diese Berechnungsmaske funktioniert nur mit aktivierten Markos, eine diesbezügliche Meldung sollte beim Start erfolgt sein.</t>
  </si>
  <si>
    <t>Eingabeschritte:</t>
  </si>
  <si>
    <t>Beginn und Ende der jeweiligen Reise mit Datum und Uhrzeit eingeben. Es müssen alle vier Felder ausgefüllt werden.</t>
  </si>
  <si>
    <t>9.</t>
  </si>
  <si>
    <t>Womöglich müssen Sie hierzu unter Extras / Makro / Sicherheit die Sicherheitsstufe auf Mittel setzen. Eine Gefährdung besteht nicht.</t>
  </si>
  <si>
    <t>Bitte beachten Sie, dass es sich lediglich um eine überschlägige Berechnung handelt, die nur eine</t>
  </si>
  <si>
    <t>Fahrt Musterhausen, Max Mustermann</t>
  </si>
  <si>
    <t>unverbindliche Kostenschätzung erlaubt. Erläuterungen finden Sie im nächsten Tabellenblatt.</t>
  </si>
  <si>
    <t>Afghanistan</t>
  </si>
  <si>
    <t>Algerien</t>
  </si>
  <si>
    <t>Angola</t>
  </si>
  <si>
    <t>Armenien</t>
  </si>
  <si>
    <t>Aserbaidschan</t>
  </si>
  <si>
    <t>Äthiopien</t>
  </si>
  <si>
    <t>Australien - im Übrigen</t>
  </si>
  <si>
    <t>Bahrain</t>
  </si>
  <si>
    <t>Bangladesch</t>
  </si>
  <si>
    <t>Barbados</t>
  </si>
  <si>
    <t>Benin</t>
  </si>
  <si>
    <t>Bolivien</t>
  </si>
  <si>
    <t>Botsuana</t>
  </si>
  <si>
    <t>Brasilien - im Übrigen</t>
  </si>
  <si>
    <t>Brunei</t>
  </si>
  <si>
    <t>Burkina Faso</t>
  </si>
  <si>
    <t>Burundi</t>
  </si>
  <si>
    <t>China - Chengdu</t>
  </si>
  <si>
    <t>China - im Übrigen</t>
  </si>
  <si>
    <t>Costa Rica</t>
  </si>
  <si>
    <t>Dominikanische Republik</t>
  </si>
  <si>
    <t>Dschibuti</t>
  </si>
  <si>
    <t>Ecuador</t>
  </si>
  <si>
    <t>Eritrea</t>
  </si>
  <si>
    <t>Fidschi</t>
  </si>
  <si>
    <t>Frankreich - im Übrigen</t>
  </si>
  <si>
    <t>Gabun</t>
  </si>
  <si>
    <t>Gambia</t>
  </si>
  <si>
    <t>Georgien</t>
  </si>
  <si>
    <t>Ghana</t>
  </si>
  <si>
    <t>Guatemala</t>
  </si>
  <si>
    <t>Guinea</t>
  </si>
  <si>
    <t>Haiti</t>
  </si>
  <si>
    <t>Honduras</t>
  </si>
  <si>
    <t>Indien - Chennai</t>
  </si>
  <si>
    <t>Indien - im Übrigen</t>
  </si>
  <si>
    <t>Indonesien</t>
  </si>
  <si>
    <t>Iran</t>
  </si>
  <si>
    <t>Italien - im Übrigen</t>
  </si>
  <si>
    <t>Jamaika</t>
  </si>
  <si>
    <t>Japan - im Übrigen</t>
  </si>
  <si>
    <t>Jemen</t>
  </si>
  <si>
    <t>Jordanien</t>
  </si>
  <si>
    <t>Kambodscha</t>
  </si>
  <si>
    <t>Kanada - im Übrigen</t>
  </si>
  <si>
    <t>Kasachstan</t>
  </si>
  <si>
    <t>Kenia</t>
  </si>
  <si>
    <t>Kirgisistan</t>
  </si>
  <si>
    <t>Kolumbien</t>
  </si>
  <si>
    <t>Kongo, Demokratische Republik</t>
  </si>
  <si>
    <t>Kongo, Republik</t>
  </si>
  <si>
    <t>Korea, Demokratische Volksrepublik</t>
  </si>
  <si>
    <t>Korea, Republik</t>
  </si>
  <si>
    <t>Kosovo</t>
  </si>
  <si>
    <t>Kuba</t>
  </si>
  <si>
    <t>Kuwait</t>
  </si>
  <si>
    <t>Laos</t>
  </si>
  <si>
    <t>Lesotho</t>
  </si>
  <si>
    <t>Libanon</t>
  </si>
  <si>
    <t>Libyen</t>
  </si>
  <si>
    <t>Malawi</t>
  </si>
  <si>
    <t>Malaysia</t>
  </si>
  <si>
    <t>Mali</t>
  </si>
  <si>
    <t>Marokko</t>
  </si>
  <si>
    <t>Mauretanien</t>
  </si>
  <si>
    <t>Mauritius</t>
  </si>
  <si>
    <t>Mexiko</t>
  </si>
  <si>
    <t>Moldau, Republik</t>
  </si>
  <si>
    <t>Mongolei</t>
  </si>
  <si>
    <t>Mosambik</t>
  </si>
  <si>
    <t>Myanmar</t>
  </si>
  <si>
    <t>Namibia</t>
  </si>
  <si>
    <t>Nepal</t>
  </si>
  <si>
    <t>Nicaragua</t>
  </si>
  <si>
    <t>Niger</t>
  </si>
  <si>
    <t>Nigeria</t>
  </si>
  <si>
    <t>Oman</t>
  </si>
  <si>
    <t>Pakistan - im Übrigen</t>
  </si>
  <si>
    <t>Pakistan - Islamabad</t>
  </si>
  <si>
    <t>Panama</t>
  </si>
  <si>
    <t>Papua-Neuguinea</t>
  </si>
  <si>
    <t>Paraguay</t>
  </si>
  <si>
    <t>Peru</t>
  </si>
  <si>
    <t>Philippinen</t>
  </si>
  <si>
    <t>Polen - im Übrigen</t>
  </si>
  <si>
    <t>Ruanda</t>
  </si>
  <si>
    <t>Rumänien - im Übrigen</t>
  </si>
  <si>
    <t>Sambia</t>
  </si>
  <si>
    <t>Samoa</t>
  </si>
  <si>
    <t>San Marino</t>
  </si>
  <si>
    <t>Saudi-Arabien - Djidda</t>
  </si>
  <si>
    <t>Saudi-Arabien - im Übrigen</t>
  </si>
  <si>
    <t>Saudi-Arabien - Riad</t>
  </si>
  <si>
    <t>Schweiz - im Übrigen</t>
  </si>
  <si>
    <t>Senegal</t>
  </si>
  <si>
    <t>Simbabwe</t>
  </si>
  <si>
    <t>Singapur</t>
  </si>
  <si>
    <t>Slowakische Republik</t>
  </si>
  <si>
    <t>Spanien - Kanarische Inseln</t>
  </si>
  <si>
    <t>Spanien - Palma de Mallorca</t>
  </si>
  <si>
    <t>Spanien - im Übrigen</t>
  </si>
  <si>
    <t>Sri Lanka</t>
  </si>
  <si>
    <t>Südafrika - Kapstadt</t>
  </si>
  <si>
    <t>Sudan</t>
  </si>
  <si>
    <t>Syrien</t>
  </si>
  <si>
    <t>Tadschikistan</t>
  </si>
  <si>
    <t>Taiwan</t>
  </si>
  <si>
    <t>Tansania</t>
  </si>
  <si>
    <t>Thailand</t>
  </si>
  <si>
    <t>Togo</t>
  </si>
  <si>
    <t>Tonga</t>
  </si>
  <si>
    <t>Tschad</t>
  </si>
  <si>
    <t>Tschechische Republik</t>
  </si>
  <si>
    <t>Tunesien</t>
  </si>
  <si>
    <t>Türkei - im Übrigen</t>
  </si>
  <si>
    <t>Turkmenistan</t>
  </si>
  <si>
    <t>Uganda</t>
  </si>
  <si>
    <t>Uruguay</t>
  </si>
  <si>
    <t>Usbekistan</t>
  </si>
  <si>
    <t>Venezuela</t>
  </si>
  <si>
    <t>Vietnam</t>
  </si>
  <si>
    <t>Zentralafrikanische Republik</t>
  </si>
  <si>
    <t xml:space="preserve">Eingabe von Mahlzeiten, die die Lehrkraft unentgeltlich erhält oder die mit dem Pauschalreisepreis (vgl. Ziff. 5) abgegolten </t>
  </si>
  <si>
    <t xml:space="preserve">(soweit Unterkunftskosten nicht im Preis der Pauschalreise enthalten sind - vgl. Ziff. 5 - )  </t>
  </si>
  <si>
    <t xml:space="preserve">Angabe der Fahrt- und Nebenkosten, soweit diese gesondert beziffert werden können (vgl. Ziff. 5).       </t>
  </si>
  <si>
    <t>Äquatorialguinea</t>
  </si>
  <si>
    <t>Australien - Canberra</t>
  </si>
  <si>
    <t>Indien - Mumbai</t>
  </si>
  <si>
    <t>Kamerun</t>
  </si>
  <si>
    <t>Österreich</t>
  </si>
  <si>
    <t>Südsudan</t>
  </si>
  <si>
    <t>Marshall Inseln</t>
  </si>
  <si>
    <t>Palau</t>
  </si>
  <si>
    <t>Polen - Breslau</t>
  </si>
  <si>
    <t>Polen - Warschau</t>
  </si>
  <si>
    <t>Spanien - Barcelona</t>
  </si>
  <si>
    <t>Spanien - Madrid</t>
  </si>
  <si>
    <t>Türkei - Istanbul</t>
  </si>
  <si>
    <t>Portugal</t>
  </si>
  <si>
    <t>Südafrika - Johannesburg</t>
  </si>
  <si>
    <t>China - Kanton</t>
  </si>
  <si>
    <t>#TageAnzahl</t>
  </si>
  <si>
    <t>#BeginnReise</t>
  </si>
  <si>
    <t>#EndeReise</t>
  </si>
  <si>
    <t>Feste Werte</t>
  </si>
  <si>
    <t>#AusgabeReiseart</t>
  </si>
  <si>
    <t>#Abfrage Eingabefelder leer</t>
  </si>
  <si>
    <t>#Übernachtungen Anzahl</t>
  </si>
  <si>
    <t>#CkecksumEintägig</t>
  </si>
  <si>
    <t>DTG</t>
  </si>
  <si>
    <t>DÜG</t>
  </si>
  <si>
    <t>#länderswitch</t>
  </si>
  <si>
    <t>#landname</t>
  </si>
  <si>
    <t>#landtg</t>
  </si>
  <si>
    <t>#landüg</t>
  </si>
  <si>
    <t>Austausch</t>
  </si>
  <si>
    <t>#Berechnung Tagegeld/Stunden</t>
  </si>
  <si>
    <t>Tag1</t>
  </si>
  <si>
    <t>Tag2</t>
  </si>
  <si>
    <t>Tag3</t>
  </si>
  <si>
    <t>Tag4</t>
  </si>
  <si>
    <t>Tag5</t>
  </si>
  <si>
    <t>Tag6</t>
  </si>
  <si>
    <t>Tag7</t>
  </si>
  <si>
    <t>Tag8</t>
  </si>
  <si>
    <t>Tag9</t>
  </si>
  <si>
    <t>Berechnungsgrenzen</t>
  </si>
  <si>
    <t xml:space="preserve">Resttage </t>
  </si>
  <si>
    <t>Restunden</t>
  </si>
  <si>
    <t>Auslandskürzungen</t>
  </si>
  <si>
    <t>gekürztes TG Überlauf</t>
  </si>
  <si>
    <t>Mehrtägige Kürzungen</t>
  </si>
  <si>
    <t>Tagesreisen</t>
  </si>
  <si>
    <t>Skikurs</t>
  </si>
  <si>
    <t>Benutzung des PKWs aus trifftigen Gründen</t>
  </si>
  <si>
    <t>#TGmanuell</t>
  </si>
  <si>
    <t>#ÜGManuell</t>
  </si>
  <si>
    <t>Eingaben</t>
  </si>
  <si>
    <t>#TGAusland</t>
  </si>
  <si>
    <t>#ÜGAusland</t>
  </si>
  <si>
    <t>KFZ</t>
  </si>
  <si>
    <t>Steuerun Kürzung Verpflegung</t>
  </si>
  <si>
    <t>Steuerung sonstige Kosten</t>
  </si>
  <si>
    <t>TG An/Abreise Ausland 0,8</t>
  </si>
  <si>
    <t>TG An/Abreise Ausland 0,4</t>
  </si>
  <si>
    <t># Überlauf 1  (Reisen 10 bis 16 Tage) - nur TG</t>
  </si>
  <si>
    <t>RestTG voll</t>
  </si>
  <si>
    <t>TG gekürzt</t>
  </si>
  <si>
    <t>TGGesamt gekürzt</t>
  </si>
  <si>
    <t>TGReisespezifisch</t>
  </si>
  <si>
    <t># Tag 1-7 sind einzeln gelistet, verbleiben 8 für Tag 1-15</t>
  </si>
  <si>
    <t xml:space="preserve"> </t>
  </si>
  <si>
    <t>Anzeige</t>
  </si>
  <si>
    <t>Sonderfall!</t>
  </si>
  <si>
    <t>Gesamttage</t>
  </si>
  <si>
    <t>Resttage Obergrenze - Sonderregelung ab Tag 16</t>
  </si>
  <si>
    <t>Resttage ab 16</t>
  </si>
  <si>
    <t>RestÜG 16</t>
  </si>
  <si>
    <t>Ügmanuell check</t>
  </si>
  <si>
    <t>ÜG SUMME vor Sonderfall</t>
  </si>
  <si>
    <t>TGGesamt ungekürzt</t>
  </si>
  <si>
    <t>TGVollReisespezifisch</t>
  </si>
  <si>
    <t>SUMMETGgekürzt</t>
  </si>
  <si>
    <t>SUMMETGVOLL</t>
  </si>
  <si>
    <t>Kürzungen bei Reisen über 16 Tagen</t>
  </si>
  <si>
    <t>Unentgeltliche Übernachtung (Freiplatz)</t>
  </si>
  <si>
    <t>Freiplatz?</t>
  </si>
  <si>
    <t>#checksum 8A</t>
  </si>
  <si>
    <t>EINGABE UNGÜLTIG - Reiseart überprüfen!</t>
  </si>
  <si>
    <t>Bei TECHNISCHEN Problemen wenden Sie sich bitte an:</t>
  </si>
  <si>
    <t>Bitte wenden Sie sich bei fachlichen und rechtlichen Fragen an die einzelnen Referate bzw. zuständigen Sachbearbeiter.</t>
  </si>
  <si>
    <t>rks_service@lff.bayern.de</t>
  </si>
  <si>
    <t>Übernachtung Tag 1 -  16</t>
  </si>
  <si>
    <t>Ausland 16+ TG</t>
  </si>
  <si>
    <t>Ügpauschhöchst</t>
  </si>
  <si>
    <t>Inland 16+TG</t>
  </si>
  <si>
    <t>Inland 16+ÜG</t>
  </si>
  <si>
    <t>InlandTG</t>
  </si>
  <si>
    <t>InlandÜG</t>
  </si>
  <si>
    <t>ÜGmitKürzung</t>
  </si>
  <si>
    <t>ÜGmitKürzung SUMME</t>
  </si>
  <si>
    <t>F</t>
  </si>
  <si>
    <t>M</t>
  </si>
  <si>
    <t>A</t>
  </si>
  <si>
    <t>Ü</t>
  </si>
  <si>
    <t>Übernachtung Tag 16+</t>
  </si>
  <si>
    <t>#Überlauf 2 ab 16. Tag Sonderfälle (TG)</t>
  </si>
  <si>
    <t>AuslandTG</t>
  </si>
  <si>
    <t>AuslandÜG</t>
  </si>
  <si>
    <t>Ausland 16+ ÜG</t>
  </si>
  <si>
    <t>Übernachtungen gesamt</t>
  </si>
  <si>
    <t>Übernachtungen ohne Sonderfall</t>
  </si>
  <si>
    <t>Übernachtungen mit Sonderfall</t>
  </si>
  <si>
    <t>Kürzungsbetrag</t>
  </si>
  <si>
    <t>Pürfung HG</t>
  </si>
  <si>
    <t>Rundung</t>
  </si>
  <si>
    <t>Auszahluungsbetrag</t>
  </si>
  <si>
    <t>SUMME ÜG TOTAL</t>
  </si>
  <si>
    <t>Indien - Bangalore</t>
  </si>
  <si>
    <t>6.1 cr@lff</t>
  </si>
  <si>
    <t>0981 888 5104</t>
  </si>
  <si>
    <t>christoph.reinhard@lff.bayern.de</t>
  </si>
  <si>
    <t xml:space="preserve">09415044 3500 </t>
  </si>
  <si>
    <t>Frankreich - Paris &amp; Île de France</t>
  </si>
  <si>
    <t>Griechenland - im Übrigen</t>
  </si>
  <si>
    <t>Italien - Rom</t>
  </si>
  <si>
    <t>Russland - Moskau</t>
  </si>
  <si>
    <t>Russland - im Übrigen</t>
  </si>
  <si>
    <t>Vereinigtes Königreichvon Großbritannien und Nordirland - London</t>
  </si>
  <si>
    <t>Brasilien - Sao Paulo</t>
  </si>
  <si>
    <t>China - Hongkong</t>
  </si>
  <si>
    <t>China- Shanghai</t>
  </si>
  <si>
    <t>Côte d'Ivoire</t>
  </si>
  <si>
    <t>Dänemark</t>
  </si>
  <si>
    <t>Estland</t>
  </si>
  <si>
    <t>Guinea-Bissau</t>
  </si>
  <si>
    <t>Indien - Kalkutta</t>
  </si>
  <si>
    <t>Israel</t>
  </si>
  <si>
    <t>Liechtenstein</t>
  </si>
  <si>
    <t>Litauen</t>
  </si>
  <si>
    <t>Malediven</t>
  </si>
  <si>
    <t>Nordmazedonien</t>
  </si>
  <si>
    <t>Serbien</t>
  </si>
  <si>
    <t>Südafrika - im Übrigen</t>
  </si>
  <si>
    <t>Vereinigte Arabische Emirate</t>
  </si>
  <si>
    <t>Vereinigte Staaten von Amerika - Atlanta</t>
  </si>
  <si>
    <t>Vereinigte Staaten von Amerika - Boston</t>
  </si>
  <si>
    <t>Vereinigte Staaten von Amerika - Chicago</t>
  </si>
  <si>
    <t>Vereinigte Staaten von Amerika - Houston</t>
  </si>
  <si>
    <t>Vereinigte Staaten von Amerika - Los Angeles</t>
  </si>
  <si>
    <t>Vereinigte Staaten von Amerika - New York City</t>
  </si>
  <si>
    <t>Vereinigte Staaten von Amerika - San Francisco</t>
  </si>
  <si>
    <t>Vereinigte Staaten von Amerika - Washington, D. C.</t>
  </si>
  <si>
    <t>Vereinigte Staaten von Amerika - im Übrigen</t>
  </si>
  <si>
    <t>Vereinigtes Königreichvon Großbritannien und Nordirland  - im Übrigen</t>
  </si>
  <si>
    <r>
      <t>Kap</t>
    </r>
    <r>
      <rPr>
        <sz val="9"/>
        <color theme="0"/>
        <rFont val="Arial"/>
        <family val="2"/>
      </rPr>
      <t xml:space="preserve"> Verde</t>
    </r>
  </si>
  <si>
    <r>
      <t>Russland - St.</t>
    </r>
    <r>
      <rPr>
        <sz val="9"/>
        <color theme="0"/>
        <rFont val="Arial"/>
        <family val="2"/>
      </rPr>
      <t xml:space="preserve"> Petersburg</t>
    </r>
  </si>
  <si>
    <r>
      <t>Sao Tomé und</t>
    </r>
    <r>
      <rPr>
        <sz val="9"/>
        <color theme="0"/>
        <rFont val="Arial"/>
        <family val="2"/>
      </rPr>
      <t xml:space="preserve"> Principe</t>
    </r>
  </si>
  <si>
    <r>
      <t>Sierra</t>
    </r>
    <r>
      <rPr>
        <sz val="9"/>
        <color theme="0"/>
        <rFont val="Arial"/>
        <family val="2"/>
      </rPr>
      <t xml:space="preserve"> Leone</t>
    </r>
  </si>
  <si>
    <r>
      <t>Trinidad und Tobago****</t>
    </r>
    <r>
      <rPr>
        <sz val="6.5"/>
        <color theme="0"/>
        <rFont val="Arial"/>
        <family val="2"/>
      </rPr>
      <t>)</t>
    </r>
  </si>
  <si>
    <r>
      <t>Türkei -</t>
    </r>
    <r>
      <rPr>
        <sz val="9"/>
        <color theme="0"/>
        <rFont val="Arial"/>
        <family val="2"/>
      </rPr>
      <t xml:space="preserve"> Izmir</t>
    </r>
  </si>
  <si>
    <r>
      <t>Vereinigte Staaten von Amerika -</t>
    </r>
    <r>
      <rPr>
        <sz val="9"/>
        <color theme="0"/>
        <rFont val="Arial"/>
        <family val="2"/>
      </rPr>
      <t xml:space="preserve"> Miami</t>
    </r>
  </si>
  <si>
    <t>Bhutan</t>
  </si>
  <si>
    <t>Japan - Osaka</t>
  </si>
  <si>
    <t>Türkei - Ankara</t>
  </si>
  <si>
    <t>Liberia</t>
  </si>
  <si>
    <t>Russische Föderation - Moskau</t>
  </si>
  <si>
    <t>Russische Föderation - St. Petersburg</t>
  </si>
  <si>
    <t>Russische Föderation - im Übrigen</t>
  </si>
  <si>
    <t>Vereinigtes Königreich von Großbritannien und Nordirland - London</t>
  </si>
  <si>
    <t>Vereinigtes Königreich von Großbritannien und Nordirland - im Übrigen</t>
  </si>
  <si>
    <t>Weisrussland</t>
  </si>
  <si>
    <t>Trinidad und Tobago</t>
  </si>
  <si>
    <t xml:space="preserve">Die betreffende Reiseart durch Klick auf den jeweiligen Button auswählen. </t>
  </si>
  <si>
    <t>Das Tagegeld darf nicht in den Pauschlpreis eingerechnet werden.</t>
  </si>
  <si>
    <t>EINTÄGIGE Schülerfahrten (INLAND) / Schulskikurse und Schullandheimaufenhalte (IN- UND AUSLAND)</t>
  </si>
  <si>
    <t>MEHRTÄGIGE Schülerfahrten (INLAND) / Schulskikurse und Schullandheimaufenthalte (IN- UND AUSLAND)</t>
  </si>
  <si>
    <r>
      <t xml:space="preserve">Schülerfahrten </t>
    </r>
    <r>
      <rPr>
        <b/>
        <u/>
        <sz val="10"/>
        <color rgb="FF0000FF"/>
        <rFont val="Arial"/>
        <family val="2"/>
      </rPr>
      <t>ohne</t>
    </r>
    <r>
      <rPr>
        <b/>
        <sz val="10"/>
        <color rgb="FF0000FF"/>
        <rFont val="Arial"/>
        <family val="2"/>
      </rPr>
      <t xml:space="preserve"> </t>
    </r>
    <r>
      <rPr>
        <b/>
        <sz val="10"/>
        <color indexed="12"/>
        <rFont val="Arial"/>
        <family val="2"/>
      </rPr>
      <t xml:space="preserve">Schulskikurse und Schullandheimaufenthalte / Internationaler Schüleraustausch (AUSLAND) </t>
    </r>
  </si>
  <si>
    <t>Optionale manuelle Vorgabe: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</si>
</sst>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0&quot; € &quot;;\-#,##0.00&quot; € &quot;;&quot; -&quot;#&quot; € &quot;;@\ "/>
    <numFmt numFmtId="165" formatCode="#,##0.00&quot; EUR&quot;;\-#,##0.00&quot; EUR&quot;"/>
    <numFmt numFmtId="166" formatCode="[h]:mm:ss;@"/>
    <numFmt numFmtId="167" formatCode="#,##0.00\ ;\-#,##0.00\ "/>
    <numFmt numFmtId="168" formatCode="#,##0&quot; € &quot;;\-#,##0&quot; € &quot;;&quot; -&quot;#&quot; € &quot;;@\ "/>
    <numFmt numFmtId="169" formatCode="[$-F400]h:mm:ss\ AM/PM"/>
    <numFmt numFmtId="170" formatCode="#,##0.0&quot; € &quot;;\-#,##0.0&quot; € &quot;;&quot; -&quot;#.0&quot; € &quot;;@\ "/>
    <numFmt numFmtId="171" formatCode="#,##0.00_ ;\-#,##0.00\ "/>
    <numFmt numFmtId="172" formatCode="#,##0.000&quot; € &quot;;\-#,##0.000&quot; € &quot;;&quot; -&quot;#.0&quot; € &quot;;@\ "/>
    <numFmt numFmtId="173" formatCode="#,##0.0000&quot; € &quot;;\-#,##0.0000&quot; € &quot;;&quot; -&quot;#.00&quot; € &quot;;@\ "/>
    <numFmt numFmtId="174" formatCode="0.000"/>
    <numFmt numFmtId="175" formatCode="0.0000"/>
    <numFmt numFmtId="176" formatCode="#,##0.0000_ ;\-#,##0.0000\ "/>
    <numFmt numFmtId="177" formatCode="#,##0.00\ &quot;€&quot;"/>
  </numFmts>
  <fonts count="36" x14ac:knownFonts="1">
    <font>
      <sz val="10"/>
      <name val="Arial"/>
      <family val="2"/>
    </font>
    <font>
      <b/>
      <sz val="10"/>
      <name val="Arial"/>
      <family val="2"/>
    </font>
    <font>
      <sz val="10"/>
      <color indexed="10"/>
      <name val="Arial"/>
      <family val="2"/>
    </font>
    <font>
      <b/>
      <sz val="10"/>
      <color indexed="10"/>
      <name val="Arial"/>
      <family val="2"/>
    </font>
    <font>
      <sz val="8"/>
      <name val="Arial"/>
      <family val="2"/>
    </font>
    <font>
      <b/>
      <sz val="10"/>
      <color indexed="8"/>
      <name val="Arial"/>
      <family val="2"/>
    </font>
    <font>
      <sz val="10"/>
      <color indexed="8"/>
      <name val="Arial"/>
      <family val="2"/>
    </font>
    <font>
      <sz val="10"/>
      <color indexed="9"/>
      <name val="Arial"/>
      <family val="2"/>
    </font>
    <font>
      <sz val="8"/>
      <color indexed="81"/>
      <name val="Tahoma"/>
      <family val="2"/>
    </font>
    <font>
      <b/>
      <sz val="10"/>
      <color indexed="12"/>
      <name val="Arial"/>
      <family val="2"/>
    </font>
    <font>
      <sz val="8"/>
      <color indexed="8"/>
      <name val="Tahoma"/>
      <family val="2"/>
    </font>
    <font>
      <sz val="10"/>
      <color indexed="58"/>
      <name val="Arial"/>
      <family val="2"/>
    </font>
    <font>
      <b/>
      <sz val="12"/>
      <name val="Arial"/>
      <family val="2"/>
    </font>
    <font>
      <b/>
      <sz val="11"/>
      <name val="Arial"/>
      <family val="2"/>
    </font>
    <font>
      <b/>
      <sz val="8"/>
      <color indexed="81"/>
      <name val="Tahoma"/>
      <family val="2"/>
    </font>
    <font>
      <sz val="10"/>
      <name val="Arial"/>
      <family val="2"/>
    </font>
    <font>
      <sz val="9"/>
      <color indexed="81"/>
      <name val="Tahoma"/>
      <family val="2"/>
    </font>
    <font>
      <b/>
      <sz val="14"/>
      <name val="Arial"/>
      <family val="2"/>
    </font>
    <font>
      <b/>
      <sz val="16"/>
      <name val="Arial"/>
      <family val="2"/>
    </font>
    <font>
      <sz val="10"/>
      <color theme="0"/>
      <name val="Arial"/>
      <family val="2"/>
    </font>
    <font>
      <b/>
      <sz val="10"/>
      <color theme="0"/>
      <name val="Arial"/>
      <family val="2"/>
    </font>
    <font>
      <sz val="10"/>
      <color rgb="FFFF0000"/>
      <name val="Arial"/>
      <family val="2"/>
    </font>
    <font>
      <b/>
      <sz val="10"/>
      <color rgb="FFFF0000"/>
      <name val="Arial"/>
      <family val="2"/>
    </font>
    <font>
      <b/>
      <sz val="10"/>
      <color rgb="FF0000FF"/>
      <name val="Arial"/>
      <family val="2"/>
    </font>
    <font>
      <sz val="10"/>
      <color theme="5"/>
      <name val="Arial"/>
      <family val="2"/>
    </font>
    <font>
      <sz val="1"/>
      <color theme="5"/>
      <name val="Arial"/>
      <family val="2"/>
    </font>
    <font>
      <b/>
      <sz val="10"/>
      <color theme="5"/>
      <name val="Arial"/>
      <family val="2"/>
    </font>
    <font>
      <u/>
      <sz val="10"/>
      <color indexed="12"/>
      <name val="Arial"/>
      <family val="2"/>
    </font>
    <font>
      <sz val="9"/>
      <color theme="0"/>
      <name val="Arial"/>
      <family val="2"/>
    </font>
    <font>
      <sz val="9.5"/>
      <color theme="0"/>
      <name val="Arial"/>
      <family val="2"/>
    </font>
    <font>
      <sz val="6.5"/>
      <color theme="0"/>
      <name val="Arial"/>
      <family val="2"/>
    </font>
    <font>
      <b/>
      <sz val="12"/>
      <color indexed="10"/>
      <name val="Arial"/>
      <family val="2"/>
    </font>
    <font>
      <b/>
      <sz val="12"/>
      <color theme="0"/>
      <name val="Arial"/>
      <family val="2"/>
    </font>
    <font>
      <sz val="9"/>
      <color indexed="81"/>
      <name val="Segoe UI"/>
      <family val="2"/>
    </font>
    <font>
      <b/>
      <sz val="9"/>
      <color indexed="81"/>
      <name val="Segoe UI"/>
      <family val="2"/>
    </font>
    <font>
      <b/>
      <u/>
      <sz val="10"/>
      <color rgb="FF0000FF"/>
      <name val="Arial"/>
      <family val="2"/>
    </font>
  </fonts>
  <fills count="27">
    <fill>
      <patternFill patternType="none"/>
    </fill>
    <fill>
      <patternFill patternType="gray125"/>
    </fill>
    <fill>
      <patternFill patternType="solid">
        <fgColor indexed="27"/>
        <bgColor indexed="41"/>
      </patternFill>
    </fill>
    <fill>
      <patternFill patternType="solid">
        <fgColor indexed="22"/>
        <bgColor indexed="31"/>
      </patternFill>
    </fill>
    <fill>
      <patternFill patternType="solid">
        <fgColor indexed="42"/>
        <bgColor indexed="27"/>
      </patternFill>
    </fill>
    <fill>
      <patternFill patternType="solid">
        <fgColor indexed="22"/>
        <bgColor indexed="27"/>
      </patternFill>
    </fill>
    <fill>
      <patternFill patternType="solid">
        <fgColor indexed="9"/>
        <bgColor indexed="64"/>
      </patternFill>
    </fill>
    <fill>
      <patternFill patternType="solid">
        <fgColor indexed="22"/>
        <bgColor indexed="64"/>
      </patternFill>
    </fill>
    <fill>
      <patternFill patternType="solid">
        <fgColor indexed="41"/>
        <bgColor indexed="64"/>
      </patternFill>
    </fill>
    <fill>
      <patternFill patternType="solid">
        <fgColor indexed="42"/>
        <bgColor indexed="64"/>
      </patternFill>
    </fill>
    <fill>
      <patternFill patternType="solid">
        <fgColor indexed="42"/>
        <bgColor indexed="34"/>
      </patternFill>
    </fill>
    <fill>
      <patternFill patternType="solid">
        <fgColor indexed="42"/>
        <bgColor indexed="26"/>
      </patternFill>
    </fill>
    <fill>
      <patternFill patternType="solid">
        <fgColor indexed="43"/>
        <bgColor indexed="64"/>
      </patternFill>
    </fill>
    <fill>
      <patternFill patternType="solid">
        <fgColor indexed="43"/>
        <bgColor indexed="26"/>
      </patternFill>
    </fill>
    <fill>
      <patternFill patternType="solid">
        <fgColor indexed="43"/>
        <bgColor indexed="34"/>
      </patternFill>
    </fill>
    <fill>
      <patternFill patternType="solid">
        <fgColor indexed="43"/>
        <bgColor indexed="31"/>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41"/>
      </patternFill>
    </fill>
    <fill>
      <patternFill patternType="solid">
        <fgColor theme="0" tint="-0.14999847407452621"/>
        <bgColor indexed="27"/>
      </patternFill>
    </fill>
    <fill>
      <patternFill patternType="solid">
        <fgColor theme="0" tint="-0.14999847407452621"/>
        <bgColor indexed="34"/>
      </patternFill>
    </fill>
    <fill>
      <patternFill patternType="solid">
        <fgColor theme="0" tint="-0.14999847407452621"/>
        <bgColor indexed="26"/>
      </patternFill>
    </fill>
    <fill>
      <patternFill patternType="solid">
        <fgColor theme="0" tint="-0.14999847407452621"/>
        <bgColor indexed="31"/>
      </patternFill>
    </fill>
    <fill>
      <patternFill patternType="solid">
        <fgColor rgb="FFFFFF00"/>
        <bgColor indexed="64"/>
      </patternFill>
    </fill>
  </fills>
  <borders count="46">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indexed="8"/>
      </top>
      <bottom/>
      <diagonal/>
    </border>
    <border>
      <left style="thin">
        <color indexed="8"/>
      </left>
      <right style="thin">
        <color indexed="64"/>
      </right>
      <top/>
      <bottom style="thin">
        <color indexed="8"/>
      </bottom>
      <diagonal/>
    </border>
    <border>
      <left style="thin">
        <color indexed="8"/>
      </left>
      <right style="thin">
        <color indexed="64"/>
      </right>
      <top style="thin">
        <color indexed="64"/>
      </top>
      <bottom style="thin">
        <color indexed="64"/>
      </bottom>
      <diagonal/>
    </border>
    <border>
      <left style="thin">
        <color indexed="64"/>
      </left>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8"/>
      </left>
      <right style="thin">
        <color indexed="64"/>
      </right>
      <top/>
      <bottom style="thin">
        <color indexed="64"/>
      </bottom>
      <diagonal/>
    </border>
    <border>
      <left style="thin">
        <color indexed="8"/>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top/>
      <bottom/>
      <diagonal/>
    </border>
    <border>
      <left style="thin">
        <color indexed="64"/>
      </left>
      <right/>
      <top style="thin">
        <color indexed="8"/>
      </top>
      <bottom style="thin">
        <color indexed="8"/>
      </bottom>
      <diagonal/>
    </border>
    <border>
      <left/>
      <right style="thin">
        <color indexed="8"/>
      </right>
      <top/>
      <bottom style="thin">
        <color indexed="8"/>
      </bottom>
      <diagonal/>
    </border>
    <border>
      <left style="thin">
        <color indexed="8"/>
      </left>
      <right/>
      <top style="thin">
        <color indexed="8"/>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thin">
        <color indexed="8"/>
      </bottom>
      <diagonal/>
    </border>
    <border>
      <left style="thin">
        <color indexed="64"/>
      </left>
      <right style="thin">
        <color indexed="64"/>
      </right>
      <top/>
      <bottom/>
      <diagonal/>
    </border>
    <border>
      <left style="thin">
        <color indexed="8"/>
      </left>
      <right style="thin">
        <color indexed="64"/>
      </right>
      <top style="thin">
        <color indexed="8"/>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8"/>
      </right>
      <top/>
      <bottom/>
      <diagonal/>
    </border>
    <border>
      <left style="thin">
        <color indexed="8"/>
      </left>
      <right/>
      <top style="thin">
        <color indexed="64"/>
      </top>
      <bottom style="thin">
        <color indexed="64"/>
      </bottom>
      <diagonal/>
    </border>
    <border>
      <left/>
      <right style="thin">
        <color auto="1"/>
      </right>
      <top/>
      <bottom/>
      <diagonal/>
    </border>
  </borders>
  <cellStyleXfs count="5">
    <xf numFmtId="0" fontId="0" fillId="0" borderId="0"/>
    <xf numFmtId="164" fontId="15" fillId="0" borderId="0" applyFill="0" applyBorder="0" applyAlignment="0" applyProtection="0"/>
    <xf numFmtId="164" fontId="15" fillId="0" borderId="0" applyFill="0" applyBorder="0" applyAlignment="0" applyProtection="0"/>
    <xf numFmtId="0" fontId="27" fillId="0" borderId="0" applyNumberFormat="0" applyFill="0" applyBorder="0" applyAlignment="0" applyProtection="0">
      <alignment vertical="top"/>
      <protection locked="0"/>
    </xf>
    <xf numFmtId="9" fontId="15" fillId="0" borderId="0" applyFont="0" applyFill="0" applyBorder="0" applyAlignment="0" applyProtection="0"/>
  </cellStyleXfs>
  <cellXfs count="514">
    <xf numFmtId="0" fontId="0" fillId="0" borderId="0" xfId="0"/>
    <xf numFmtId="164" fontId="0" fillId="2" borderId="1" xfId="2" applyFont="1" applyFill="1" applyBorder="1" applyAlignment="1" applyProtection="1">
      <alignment horizontal="center"/>
    </xf>
    <xf numFmtId="166" fontId="0" fillId="3" borderId="2" xfId="0" applyNumberFormat="1" applyFont="1" applyFill="1" applyBorder="1" applyAlignment="1" applyProtection="1">
      <alignment horizontal="center"/>
    </xf>
    <xf numFmtId="165" fontId="0" fillId="3" borderId="0" xfId="2" applyNumberFormat="1" applyFont="1" applyFill="1" applyBorder="1" applyAlignment="1" applyProtection="1">
      <alignment horizontal="left"/>
    </xf>
    <xf numFmtId="165" fontId="1" fillId="3" borderId="0" xfId="2" applyNumberFormat="1" applyFont="1" applyFill="1" applyBorder="1" applyAlignment="1" applyProtection="1">
      <alignment horizontal="left"/>
    </xf>
    <xf numFmtId="165" fontId="1" fillId="3" borderId="3" xfId="2" applyNumberFormat="1" applyFont="1" applyFill="1" applyBorder="1" applyAlignment="1" applyProtection="1">
      <alignment horizontal="left"/>
    </xf>
    <xf numFmtId="165" fontId="1" fillId="3" borderId="0" xfId="2" applyNumberFormat="1" applyFont="1" applyFill="1" applyBorder="1" applyAlignment="1" applyProtection="1"/>
    <xf numFmtId="165" fontId="1" fillId="3" borderId="6" xfId="2" applyNumberFormat="1" applyFont="1" applyFill="1" applyBorder="1" applyAlignment="1" applyProtection="1">
      <alignment horizontal="left"/>
    </xf>
    <xf numFmtId="165" fontId="1" fillId="3" borderId="8" xfId="2" applyNumberFormat="1" applyFont="1" applyFill="1" applyBorder="1" applyAlignment="1" applyProtection="1"/>
    <xf numFmtId="165" fontId="1" fillId="3" borderId="8" xfId="2" applyNumberFormat="1" applyFont="1" applyFill="1" applyBorder="1" applyAlignment="1" applyProtection="1">
      <alignment horizontal="left"/>
    </xf>
    <xf numFmtId="165" fontId="1" fillId="3" borderId="9" xfId="2" applyNumberFormat="1" applyFont="1" applyFill="1" applyBorder="1" applyAlignment="1" applyProtection="1"/>
    <xf numFmtId="165" fontId="1" fillId="3" borderId="10" xfId="2" applyNumberFormat="1" applyFont="1" applyFill="1" applyBorder="1" applyAlignment="1" applyProtection="1"/>
    <xf numFmtId="165" fontId="1" fillId="3" borderId="13" xfId="2" applyNumberFormat="1" applyFont="1" applyFill="1" applyBorder="1" applyAlignment="1" applyProtection="1">
      <alignment horizontal="left"/>
    </xf>
    <xf numFmtId="165" fontId="1" fillId="3" borderId="14" xfId="2" applyNumberFormat="1" applyFont="1" applyFill="1" applyBorder="1" applyAlignment="1" applyProtection="1">
      <alignment horizontal="left"/>
    </xf>
    <xf numFmtId="165" fontId="0" fillId="3" borderId="8" xfId="2" applyNumberFormat="1" applyFont="1" applyFill="1" applyBorder="1" applyAlignment="1" applyProtection="1">
      <alignment horizontal="left"/>
    </xf>
    <xf numFmtId="165" fontId="0" fillId="3" borderId="9" xfId="2" applyNumberFormat="1" applyFont="1" applyFill="1" applyBorder="1" applyAlignment="1" applyProtection="1">
      <alignment horizontal="left"/>
    </xf>
    <xf numFmtId="165" fontId="0" fillId="3" borderId="10" xfId="2" applyNumberFormat="1" applyFont="1" applyFill="1" applyBorder="1" applyAlignment="1" applyProtection="1">
      <alignment horizontal="left"/>
    </xf>
    <xf numFmtId="164" fontId="15" fillId="3" borderId="0" xfId="1" applyFill="1" applyBorder="1" applyAlignment="1" applyProtection="1">
      <alignment horizontal="center"/>
    </xf>
    <xf numFmtId="165" fontId="1" fillId="3" borderId="17" xfId="2" applyNumberFormat="1" applyFont="1" applyFill="1" applyBorder="1" applyAlignment="1" applyProtection="1">
      <alignment horizontal="left"/>
    </xf>
    <xf numFmtId="0" fontId="0" fillId="3" borderId="18" xfId="0" applyFill="1" applyBorder="1" applyAlignment="1" applyProtection="1">
      <alignment horizontal="center"/>
    </xf>
    <xf numFmtId="165" fontId="2" fillId="0" borderId="0" xfId="2" applyNumberFormat="1" applyFont="1" applyFill="1" applyBorder="1" applyAlignment="1" applyProtection="1">
      <alignment horizontal="center"/>
      <protection hidden="1"/>
    </xf>
    <xf numFmtId="20" fontId="2" fillId="0" borderId="0" xfId="0" applyNumberFormat="1" applyFont="1" applyFill="1" applyBorder="1" applyProtection="1">
      <protection hidden="1"/>
    </xf>
    <xf numFmtId="0" fontId="7" fillId="0" borderId="0" xfId="0" applyFont="1" applyFill="1" applyBorder="1" applyProtection="1"/>
    <xf numFmtId="0" fontId="7" fillId="0" borderId="0" xfId="0" applyFont="1" applyFill="1" applyProtection="1"/>
    <xf numFmtId="0" fontId="6" fillId="0" borderId="0" xfId="0" applyFont="1" applyProtection="1"/>
    <xf numFmtId="0" fontId="0" fillId="6" borderId="0" xfId="0" applyFill="1" applyProtection="1"/>
    <xf numFmtId="0" fontId="15" fillId="0" borderId="0" xfId="0" applyFont="1" applyProtection="1"/>
    <xf numFmtId="0" fontId="0" fillId="0" borderId="0" xfId="0" applyProtection="1"/>
    <xf numFmtId="0" fontId="2" fillId="6" borderId="0" xfId="0" applyFont="1" applyFill="1" applyProtection="1"/>
    <xf numFmtId="0" fontId="0" fillId="6" borderId="0" xfId="0" applyFill="1" applyBorder="1" applyProtection="1"/>
    <xf numFmtId="0" fontId="2" fillId="6" borderId="0" xfId="0" applyFont="1" applyFill="1" applyBorder="1" applyAlignment="1" applyProtection="1">
      <alignment horizontal="left" wrapText="1"/>
    </xf>
    <xf numFmtId="0" fontId="9" fillId="7" borderId="14" xfId="0" applyFont="1" applyFill="1" applyBorder="1" applyProtection="1"/>
    <xf numFmtId="0" fontId="9" fillId="7" borderId="14" xfId="0" applyFont="1" applyFill="1" applyBorder="1" applyAlignment="1" applyProtection="1">
      <alignment vertical="center"/>
    </xf>
    <xf numFmtId="0" fontId="9" fillId="7" borderId="0" xfId="0" applyFont="1" applyFill="1" applyBorder="1" applyProtection="1"/>
    <xf numFmtId="0" fontId="9" fillId="7" borderId="0" xfId="0" applyFont="1" applyFill="1" applyBorder="1" applyAlignment="1" applyProtection="1">
      <alignment vertical="center"/>
    </xf>
    <xf numFmtId="0" fontId="9" fillId="7" borderId="10" xfId="0" applyFont="1" applyFill="1" applyBorder="1" applyProtection="1"/>
    <xf numFmtId="0" fontId="9" fillId="7" borderId="10" xfId="0" applyFont="1" applyFill="1" applyBorder="1" applyAlignment="1" applyProtection="1">
      <alignment vertical="center"/>
    </xf>
    <xf numFmtId="0" fontId="9" fillId="6" borderId="0" xfId="0" applyFont="1" applyFill="1" applyBorder="1" applyProtection="1"/>
    <xf numFmtId="0" fontId="9" fillId="6" borderId="0" xfId="0" applyFont="1" applyFill="1" applyBorder="1" applyAlignment="1" applyProtection="1">
      <alignment vertical="center"/>
    </xf>
    <xf numFmtId="0" fontId="1" fillId="7" borderId="19" xfId="0" applyFont="1" applyFill="1" applyBorder="1" applyAlignment="1" applyProtection="1">
      <alignment horizontal="left" vertical="center"/>
    </xf>
    <xf numFmtId="0" fontId="1" fillId="7" borderId="20" xfId="0" applyFont="1" applyFill="1" applyBorder="1" applyAlignment="1" applyProtection="1">
      <alignment horizontal="left" vertical="center"/>
    </xf>
    <xf numFmtId="0" fontId="1" fillId="7" borderId="20" xfId="0" applyFont="1" applyFill="1" applyBorder="1" applyAlignment="1" applyProtection="1">
      <alignment horizontal="center" vertical="center"/>
    </xf>
    <xf numFmtId="0" fontId="0" fillId="7" borderId="20" xfId="0" applyFill="1" applyBorder="1" applyProtection="1"/>
    <xf numFmtId="0" fontId="0" fillId="7" borderId="21" xfId="0" applyFill="1" applyBorder="1" applyProtection="1"/>
    <xf numFmtId="0" fontId="1" fillId="8" borderId="22" xfId="0" applyFont="1" applyFill="1" applyBorder="1" applyAlignment="1" applyProtection="1">
      <alignment horizontal="center"/>
    </xf>
    <xf numFmtId="0" fontId="15" fillId="9" borderId="19" xfId="0" applyFont="1" applyFill="1" applyBorder="1" applyAlignment="1" applyProtection="1">
      <alignment horizontal="left" vertical="center"/>
    </xf>
    <xf numFmtId="0" fontId="0" fillId="9" borderId="20" xfId="0" applyFill="1" applyBorder="1" applyAlignment="1" applyProtection="1">
      <alignment horizontal="left"/>
    </xf>
    <xf numFmtId="0" fontId="6" fillId="9" borderId="20" xfId="0" applyFont="1" applyFill="1" applyBorder="1" applyAlignment="1" applyProtection="1">
      <alignment horizontal="center"/>
    </xf>
    <xf numFmtId="0" fontId="6" fillId="9" borderId="21" xfId="0" applyFont="1" applyFill="1" applyBorder="1" applyAlignment="1" applyProtection="1">
      <alignment horizontal="center"/>
    </xf>
    <xf numFmtId="170" fontId="15" fillId="7" borderId="23" xfId="1" applyNumberFormat="1" applyFill="1" applyBorder="1" applyAlignment="1" applyProtection="1">
      <alignment horizontal="center" vertical="center"/>
    </xf>
    <xf numFmtId="0" fontId="0" fillId="2" borderId="1" xfId="0" applyFont="1" applyFill="1" applyBorder="1" applyAlignment="1" applyProtection="1">
      <alignment horizontal="center"/>
    </xf>
    <xf numFmtId="164" fontId="15" fillId="7" borderId="1" xfId="1" applyFill="1" applyBorder="1" applyAlignment="1" applyProtection="1">
      <alignment horizontal="center"/>
    </xf>
    <xf numFmtId="0" fontId="0" fillId="3" borderId="27" xfId="0" applyFill="1" applyBorder="1" applyAlignment="1" applyProtection="1">
      <alignment horizontal="center"/>
    </xf>
    <xf numFmtId="0" fontId="0" fillId="6" borderId="29" xfId="0" applyFill="1" applyBorder="1" applyProtection="1"/>
    <xf numFmtId="0" fontId="0" fillId="6" borderId="3" xfId="0" applyFill="1" applyBorder="1" applyProtection="1"/>
    <xf numFmtId="0" fontId="0" fillId="6" borderId="0" xfId="0" applyFill="1" applyBorder="1" applyAlignment="1" applyProtection="1">
      <alignment horizontal="center"/>
    </xf>
    <xf numFmtId="0" fontId="0" fillId="7" borderId="8" xfId="0" applyFill="1" applyBorder="1" applyProtection="1"/>
    <xf numFmtId="0" fontId="0" fillId="7" borderId="0" xfId="0" applyFill="1" applyProtection="1"/>
    <xf numFmtId="0" fontId="0" fillId="3" borderId="0" xfId="0" applyFont="1" applyFill="1" applyBorder="1" applyAlignment="1" applyProtection="1"/>
    <xf numFmtId="0" fontId="0" fillId="3" borderId="0" xfId="0" applyFill="1" applyBorder="1" applyAlignment="1" applyProtection="1"/>
    <xf numFmtId="0" fontId="0" fillId="7" borderId="0" xfId="0" applyFill="1" applyBorder="1" applyProtection="1"/>
    <xf numFmtId="0" fontId="0" fillId="7" borderId="0" xfId="0" applyFill="1" applyAlignment="1" applyProtection="1">
      <alignment horizontal="center"/>
    </xf>
    <xf numFmtId="0" fontId="0" fillId="3" borderId="8" xfId="0" applyFill="1" applyBorder="1" applyAlignment="1" applyProtection="1"/>
    <xf numFmtId="0" fontId="0" fillId="0" borderId="0" xfId="0" applyFill="1" applyProtection="1"/>
    <xf numFmtId="0" fontId="0" fillId="0" borderId="0" xfId="0" applyFill="1" applyBorder="1" applyProtection="1"/>
    <xf numFmtId="0" fontId="3" fillId="0" borderId="0" xfId="0" applyFont="1" applyFill="1" applyBorder="1" applyAlignment="1" applyProtection="1">
      <alignment horizontal="left"/>
    </xf>
    <xf numFmtId="0" fontId="3" fillId="0" borderId="0" xfId="0" applyFont="1" applyFill="1" applyBorder="1" applyAlignment="1" applyProtection="1">
      <alignment horizontal="center" vertical="center"/>
    </xf>
    <xf numFmtId="0" fontId="2" fillId="0" borderId="0" xfId="0" applyFont="1" applyFill="1" applyBorder="1" applyProtection="1"/>
    <xf numFmtId="0" fontId="3" fillId="0" borderId="0" xfId="0" applyFont="1" applyFill="1" applyBorder="1" applyProtection="1"/>
    <xf numFmtId="0" fontId="2" fillId="7" borderId="13" xfId="0" applyFont="1" applyFill="1" applyBorder="1" applyAlignment="1" applyProtection="1">
      <alignment vertical="center"/>
    </xf>
    <xf numFmtId="0" fontId="2" fillId="7" borderId="8" xfId="0" applyFont="1" applyFill="1" applyBorder="1" applyAlignment="1" applyProtection="1">
      <alignment vertical="center"/>
    </xf>
    <xf numFmtId="0" fontId="0" fillId="6" borderId="14" xfId="0" applyFill="1" applyBorder="1" applyProtection="1"/>
    <xf numFmtId="0" fontId="1" fillId="8" borderId="17" xfId="0" applyFont="1" applyFill="1" applyBorder="1" applyAlignment="1" applyProtection="1">
      <alignment horizontal="center"/>
    </xf>
    <xf numFmtId="0" fontId="1" fillId="8" borderId="17" xfId="0" applyFont="1" applyFill="1" applyBorder="1" applyAlignment="1" applyProtection="1">
      <alignment horizontal="center" vertical="center"/>
    </xf>
    <xf numFmtId="0" fontId="9" fillId="7" borderId="13" xfId="0" applyFont="1" applyFill="1" applyBorder="1" applyAlignment="1" applyProtection="1"/>
    <xf numFmtId="166" fontId="6" fillId="10" borderId="2" xfId="0" applyNumberFormat="1" applyFont="1" applyFill="1" applyBorder="1" applyAlignment="1" applyProtection="1">
      <alignment horizontal="center"/>
    </xf>
    <xf numFmtId="166" fontId="6" fillId="11" borderId="2" xfId="0" applyNumberFormat="1" applyFont="1" applyFill="1" applyBorder="1" applyAlignment="1" applyProtection="1">
      <alignment horizontal="center"/>
    </xf>
    <xf numFmtId="0" fontId="0" fillId="6" borderId="19" xfId="0" applyFill="1" applyBorder="1" applyProtection="1"/>
    <xf numFmtId="0" fontId="0" fillId="6" borderId="20" xfId="0" applyFill="1" applyBorder="1" applyProtection="1"/>
    <xf numFmtId="0" fontId="2" fillId="6" borderId="19" xfId="0" applyFont="1" applyFill="1" applyBorder="1" applyAlignment="1" applyProtection="1">
      <alignment vertical="center"/>
    </xf>
    <xf numFmtId="0" fontId="2" fillId="6" borderId="20" xfId="0" applyFont="1" applyFill="1" applyBorder="1" applyAlignment="1" applyProtection="1">
      <alignment vertical="center"/>
    </xf>
    <xf numFmtId="0" fontId="9" fillId="6" borderId="20" xfId="0" applyFont="1" applyFill="1" applyBorder="1" applyProtection="1"/>
    <xf numFmtId="0" fontId="9" fillId="6" borderId="20" xfId="0" applyFont="1" applyFill="1" applyBorder="1" applyAlignment="1" applyProtection="1">
      <alignment vertical="center"/>
    </xf>
    <xf numFmtId="0" fontId="9" fillId="6" borderId="21" xfId="0" applyFont="1" applyFill="1" applyBorder="1" applyAlignment="1" applyProtection="1">
      <alignment vertical="center"/>
    </xf>
    <xf numFmtId="0" fontId="0" fillId="9" borderId="20" xfId="0" applyFill="1" applyBorder="1" applyAlignment="1" applyProtection="1">
      <alignment horizontal="center"/>
    </xf>
    <xf numFmtId="0" fontId="0" fillId="9" borderId="21" xfId="0" applyFill="1" applyBorder="1" applyAlignment="1" applyProtection="1">
      <alignment horizontal="center"/>
    </xf>
    <xf numFmtId="0" fontId="0" fillId="9" borderId="14" xfId="0" applyFill="1" applyBorder="1" applyAlignment="1" applyProtection="1">
      <alignment horizontal="left"/>
    </xf>
    <xf numFmtId="0" fontId="0" fillId="9" borderId="14" xfId="0" applyFill="1" applyBorder="1" applyAlignment="1" applyProtection="1">
      <alignment horizontal="center"/>
    </xf>
    <xf numFmtId="0" fontId="0" fillId="9" borderId="30" xfId="0" applyFill="1" applyBorder="1" applyAlignment="1" applyProtection="1">
      <alignment horizontal="center"/>
    </xf>
    <xf numFmtId="0" fontId="0" fillId="9" borderId="10" xfId="0" applyFill="1" applyBorder="1" applyAlignment="1" applyProtection="1">
      <alignment horizontal="left"/>
    </xf>
    <xf numFmtId="0" fontId="6" fillId="9" borderId="10" xfId="0" applyFont="1" applyFill="1" applyBorder="1" applyAlignment="1" applyProtection="1">
      <alignment horizontal="center"/>
    </xf>
    <xf numFmtId="0" fontId="6" fillId="9" borderId="31" xfId="0" applyFont="1" applyFill="1" applyBorder="1" applyAlignment="1" applyProtection="1">
      <alignment horizontal="center"/>
    </xf>
    <xf numFmtId="14" fontId="3" fillId="12" borderId="17" xfId="0" applyNumberFormat="1" applyFont="1" applyFill="1" applyBorder="1" applyAlignment="1" applyProtection="1">
      <alignment horizontal="center"/>
      <protection locked="0"/>
    </xf>
    <xf numFmtId="164" fontId="3" fillId="13" borderId="17" xfId="1" applyFont="1" applyFill="1" applyBorder="1" applyAlignment="1" applyProtection="1">
      <alignment horizontal="center"/>
      <protection locked="0"/>
    </xf>
    <xf numFmtId="0" fontId="9" fillId="7" borderId="9" xfId="0" applyFont="1" applyFill="1" applyBorder="1" applyAlignment="1" applyProtection="1"/>
    <xf numFmtId="0" fontId="5" fillId="7" borderId="14" xfId="0" applyFont="1" applyFill="1" applyBorder="1" applyAlignment="1" applyProtection="1"/>
    <xf numFmtId="0" fontId="5" fillId="7" borderId="10" xfId="0" applyFont="1" applyFill="1" applyBorder="1" applyAlignment="1" applyProtection="1"/>
    <xf numFmtId="0" fontId="0" fillId="6" borderId="0" xfId="0" applyFont="1" applyFill="1" applyProtection="1"/>
    <xf numFmtId="0" fontId="0" fillId="0" borderId="0" xfId="0" applyFont="1" applyFill="1" applyProtection="1"/>
    <xf numFmtId="0" fontId="0" fillId="6" borderId="0" xfId="0" applyFont="1" applyFill="1" applyBorder="1" applyProtection="1"/>
    <xf numFmtId="0" fontId="2" fillId="0" borderId="0" xfId="0" applyFont="1" applyProtection="1"/>
    <xf numFmtId="170" fontId="15" fillId="0" borderId="14" xfId="1" applyNumberFormat="1" applyFill="1" applyBorder="1" applyAlignment="1" applyProtection="1">
      <alignment horizontal="center" vertical="center"/>
    </xf>
    <xf numFmtId="0" fontId="15" fillId="0" borderId="14" xfId="0" applyFont="1" applyFill="1" applyBorder="1" applyAlignment="1" applyProtection="1">
      <alignment horizontal="left" vertical="center"/>
    </xf>
    <xf numFmtId="0" fontId="0" fillId="0" borderId="14" xfId="0" applyFill="1" applyBorder="1" applyAlignment="1" applyProtection="1">
      <alignment horizontal="left"/>
    </xf>
    <xf numFmtId="0" fontId="6" fillId="0" borderId="14" xfId="0" applyFont="1" applyFill="1" applyBorder="1" applyAlignment="1" applyProtection="1">
      <alignment horizontal="center"/>
    </xf>
    <xf numFmtId="0" fontId="2" fillId="0" borderId="0" xfId="0" applyFont="1" applyFill="1" applyProtection="1"/>
    <xf numFmtId="0" fontId="19" fillId="6" borderId="0" xfId="0" applyFont="1" applyFill="1" applyProtection="1"/>
    <xf numFmtId="0" fontId="19" fillId="6" borderId="0" xfId="0" applyFont="1" applyFill="1" applyBorder="1" applyAlignment="1" applyProtection="1">
      <alignment vertical="center"/>
    </xf>
    <xf numFmtId="0" fontId="19" fillId="6" borderId="0" xfId="0" applyFont="1" applyFill="1" applyBorder="1" applyProtection="1"/>
    <xf numFmtId="0" fontId="20" fillId="6" borderId="8" xfId="0" applyFont="1" applyFill="1" applyBorder="1" applyAlignment="1" applyProtection="1">
      <alignment vertical="center"/>
    </xf>
    <xf numFmtId="0" fontId="20" fillId="6" borderId="0" xfId="0" applyFont="1" applyFill="1" applyBorder="1" applyAlignment="1" applyProtection="1">
      <alignment vertical="center"/>
    </xf>
    <xf numFmtId="0" fontId="19" fillId="0" borderId="0" xfId="0" applyFont="1" applyProtection="1"/>
    <xf numFmtId="165" fontId="20" fillId="3" borderId="3" xfId="2" applyNumberFormat="1" applyFont="1" applyFill="1" applyBorder="1" applyAlignment="1" applyProtection="1">
      <alignment horizontal="left"/>
    </xf>
    <xf numFmtId="165" fontId="20" fillId="3" borderId="0" xfId="2" applyNumberFormat="1" applyFont="1" applyFill="1" applyBorder="1" applyAlignment="1" applyProtection="1">
      <alignment horizontal="left"/>
    </xf>
    <xf numFmtId="165" fontId="19" fillId="3" borderId="0" xfId="2" applyNumberFormat="1" applyFont="1" applyFill="1" applyBorder="1" applyAlignment="1" applyProtection="1">
      <alignment horizontal="center"/>
    </xf>
    <xf numFmtId="0" fontId="19" fillId="3" borderId="0" xfId="0" applyFont="1" applyFill="1" applyBorder="1" applyAlignment="1" applyProtection="1">
      <alignment horizontal="right"/>
    </xf>
    <xf numFmtId="0" fontId="19" fillId="7" borderId="0" xfId="0" applyFont="1" applyFill="1" applyBorder="1" applyProtection="1"/>
    <xf numFmtId="0" fontId="19" fillId="0" borderId="0" xfId="0" applyFont="1" applyFill="1" applyProtection="1"/>
    <xf numFmtId="0" fontId="19" fillId="0" borderId="0" xfId="0" applyFont="1" applyFill="1" applyBorder="1" applyAlignment="1" applyProtection="1">
      <alignment horizontal="left"/>
    </xf>
    <xf numFmtId="0" fontId="19" fillId="0" borderId="0" xfId="0" applyFont="1" applyFill="1" applyBorder="1" applyAlignment="1" applyProtection="1">
      <alignment horizontal="center"/>
    </xf>
    <xf numFmtId="0" fontId="19" fillId="0" borderId="0" xfId="0" applyFont="1" applyFill="1" applyBorder="1" applyProtection="1"/>
    <xf numFmtId="0" fontId="21" fillId="6" borderId="0" xfId="0" applyFont="1" applyFill="1" applyBorder="1" applyProtection="1"/>
    <xf numFmtId="0" fontId="21" fillId="0" borderId="0" xfId="0" applyFont="1" applyFill="1" applyProtection="1"/>
    <xf numFmtId="0" fontId="21" fillId="0" borderId="0" xfId="0" applyFont="1" applyFill="1" applyBorder="1" applyAlignment="1" applyProtection="1">
      <alignment horizontal="left"/>
    </xf>
    <xf numFmtId="0" fontId="21" fillId="0" borderId="0" xfId="0" applyFont="1" applyFill="1" applyBorder="1" applyAlignment="1" applyProtection="1">
      <alignment horizontal="center"/>
    </xf>
    <xf numFmtId="0" fontId="21" fillId="0" borderId="0" xfId="0" applyFont="1" applyProtection="1"/>
    <xf numFmtId="0" fontId="21" fillId="0" borderId="0" xfId="0" applyFont="1" applyFill="1" applyBorder="1" applyProtection="1"/>
    <xf numFmtId="2" fontId="21" fillId="0" borderId="0" xfId="0" applyNumberFormat="1" applyFont="1" applyFill="1" applyProtection="1"/>
    <xf numFmtId="2" fontId="21" fillId="0" borderId="0" xfId="0" applyNumberFormat="1" applyFont="1" applyFill="1" applyBorder="1" applyProtection="1"/>
    <xf numFmtId="0" fontId="22" fillId="6" borderId="0" xfId="0" applyFont="1" applyFill="1" applyBorder="1" applyAlignment="1" applyProtection="1">
      <alignment vertical="center"/>
    </xf>
    <xf numFmtId="0" fontId="1" fillId="0" borderId="0" xfId="0" applyFont="1" applyFill="1" applyBorder="1" applyAlignment="1" applyProtection="1">
      <alignment horizontal="center" vertical="center" wrapText="1"/>
    </xf>
    <xf numFmtId="0" fontId="1" fillId="16" borderId="0" xfId="0" applyFont="1" applyFill="1" applyBorder="1" applyAlignment="1" applyProtection="1">
      <alignment horizontal="center" vertical="center" wrapText="1"/>
    </xf>
    <xf numFmtId="0" fontId="0" fillId="16" borderId="0" xfId="0" applyFill="1" applyProtection="1"/>
    <xf numFmtId="0" fontId="1" fillId="17" borderId="0" xfId="0" applyFont="1" applyFill="1" applyBorder="1" applyAlignment="1" applyProtection="1">
      <alignment horizontal="center" vertical="center" wrapText="1"/>
    </xf>
    <xf numFmtId="0" fontId="1" fillId="17" borderId="0" xfId="0" applyFont="1" applyFill="1" applyProtection="1"/>
    <xf numFmtId="0" fontId="21" fillId="17" borderId="0" xfId="0" applyFont="1" applyFill="1" applyProtection="1"/>
    <xf numFmtId="0" fontId="1" fillId="17" borderId="0" xfId="0" applyFont="1" applyFill="1" applyBorder="1" applyAlignment="1" applyProtection="1">
      <alignment horizontal="center" vertical="center" wrapText="1"/>
    </xf>
    <xf numFmtId="0" fontId="0" fillId="17" borderId="0" xfId="0" applyFont="1" applyFill="1" applyBorder="1" applyProtection="1"/>
    <xf numFmtId="0" fontId="0" fillId="17" borderId="0" xfId="0" applyFont="1" applyFill="1" applyProtection="1"/>
    <xf numFmtId="0" fontId="0" fillId="17" borderId="0" xfId="0" applyFont="1" applyFill="1" applyBorder="1" applyAlignment="1" applyProtection="1">
      <alignment horizontal="right"/>
    </xf>
    <xf numFmtId="169" fontId="0" fillId="17" borderId="0" xfId="0" applyNumberFormat="1" applyFont="1" applyFill="1" applyBorder="1" applyProtection="1"/>
    <xf numFmtId="2" fontId="21" fillId="16" borderId="0" xfId="0" applyNumberFormat="1" applyFont="1" applyFill="1" applyBorder="1" applyAlignment="1" applyProtection="1">
      <alignment horizontal="center"/>
    </xf>
    <xf numFmtId="0" fontId="2" fillId="16" borderId="0" xfId="0" applyFont="1" applyFill="1" applyProtection="1"/>
    <xf numFmtId="0" fontId="1" fillId="17" borderId="0" xfId="0" applyFont="1" applyFill="1" applyBorder="1" applyProtection="1"/>
    <xf numFmtId="0" fontId="1" fillId="16" borderId="33" xfId="0" applyFont="1" applyFill="1" applyBorder="1" applyAlignment="1" applyProtection="1">
      <alignment horizontal="center" wrapText="1"/>
    </xf>
    <xf numFmtId="0" fontId="20" fillId="16" borderId="0" xfId="0" applyFont="1" applyFill="1" applyBorder="1" applyAlignment="1" applyProtection="1">
      <alignment horizontal="left" wrapText="1"/>
    </xf>
    <xf numFmtId="0" fontId="1" fillId="17" borderId="0" xfId="0" applyFont="1" applyFill="1" applyBorder="1" applyAlignment="1" applyProtection="1">
      <alignment horizontal="center" vertical="center" wrapText="1"/>
    </xf>
    <xf numFmtId="0" fontId="1" fillId="0" borderId="0" xfId="0" applyFont="1" applyFill="1" applyProtection="1"/>
    <xf numFmtId="0" fontId="21" fillId="18" borderId="0" xfId="0" applyFont="1" applyFill="1" applyProtection="1"/>
    <xf numFmtId="0" fontId="21" fillId="18" borderId="0" xfId="0" applyFont="1" applyFill="1" applyBorder="1" applyProtection="1"/>
    <xf numFmtId="0" fontId="19" fillId="18" borderId="0" xfId="0" applyFont="1" applyFill="1" applyProtection="1"/>
    <xf numFmtId="0" fontId="0" fillId="18" borderId="0" xfId="0" applyFill="1" applyProtection="1"/>
    <xf numFmtId="2" fontId="1" fillId="0" borderId="0" xfId="0" applyNumberFormat="1" applyFont="1" applyFill="1" applyBorder="1" applyAlignment="1" applyProtection="1">
      <alignment horizontal="left"/>
    </xf>
    <xf numFmtId="0" fontId="1" fillId="18" borderId="0" xfId="0" applyFont="1" applyFill="1" applyProtection="1"/>
    <xf numFmtId="2" fontId="0" fillId="18" borderId="0" xfId="0" applyNumberFormat="1" applyFont="1" applyFill="1" applyProtection="1"/>
    <xf numFmtId="0" fontId="0" fillId="18" borderId="0" xfId="0" applyFont="1" applyFill="1" applyBorder="1" applyAlignment="1" applyProtection="1">
      <alignment horizontal="left"/>
    </xf>
    <xf numFmtId="0" fontId="21" fillId="18" borderId="0" xfId="0" applyFont="1" applyFill="1" applyProtection="1">
      <protection locked="0"/>
    </xf>
    <xf numFmtId="2" fontId="0" fillId="18" borderId="0" xfId="0" applyNumberFormat="1" applyFont="1" applyFill="1" applyBorder="1" applyAlignment="1" applyProtection="1">
      <alignment horizontal="center"/>
    </xf>
    <xf numFmtId="2" fontId="0" fillId="18" borderId="0" xfId="0" applyNumberFormat="1" applyFont="1" applyFill="1" applyAlignment="1" applyProtection="1">
      <alignment horizontal="left"/>
    </xf>
    <xf numFmtId="0" fontId="0" fillId="18" borderId="0" xfId="0" applyFont="1" applyFill="1" applyProtection="1"/>
    <xf numFmtId="0" fontId="0" fillId="18" borderId="0" xfId="0" quotePrefix="1" applyFont="1" applyFill="1" applyAlignment="1" applyProtection="1">
      <alignment horizontal="left"/>
    </xf>
    <xf numFmtId="2" fontId="1" fillId="18" borderId="0" xfId="1" applyNumberFormat="1" applyFont="1" applyFill="1" applyBorder="1" applyAlignment="1" applyProtection="1">
      <alignment horizontal="center"/>
    </xf>
    <xf numFmtId="0" fontId="0" fillId="18" borderId="0" xfId="0" applyFont="1" applyFill="1" applyAlignment="1" applyProtection="1">
      <alignment horizontal="left"/>
    </xf>
    <xf numFmtId="0" fontId="2" fillId="18" borderId="0" xfId="0" applyFont="1" applyFill="1" applyProtection="1"/>
    <xf numFmtId="0" fontId="0" fillId="18" borderId="0" xfId="0" applyFont="1" applyFill="1" applyBorder="1" applyAlignment="1" applyProtection="1">
      <alignment horizontal="left"/>
      <protection locked="0"/>
    </xf>
    <xf numFmtId="0" fontId="0" fillId="17" borderId="0" xfId="0" applyFont="1" applyFill="1" applyBorder="1" applyProtection="1">
      <protection locked="0"/>
    </xf>
    <xf numFmtId="0" fontId="1" fillId="18" borderId="0" xfId="0" applyFont="1" applyFill="1" applyBorder="1" applyAlignment="1" applyProtection="1">
      <alignment horizontal="center" vertical="center" wrapText="1"/>
    </xf>
    <xf numFmtId="0" fontId="1" fillId="18" borderId="0" xfId="0" applyFont="1" applyFill="1" applyBorder="1" applyAlignment="1" applyProtection="1">
      <alignment vertical="center"/>
    </xf>
    <xf numFmtId="46" fontId="21" fillId="18" borderId="0" xfId="0" applyNumberFormat="1" applyFont="1" applyFill="1" applyBorder="1" applyProtection="1"/>
    <xf numFmtId="0" fontId="21" fillId="18" borderId="0" xfId="0" applyFont="1" applyFill="1" applyBorder="1" applyAlignment="1" applyProtection="1"/>
    <xf numFmtId="0" fontId="0" fillId="18" borderId="0" xfId="0" applyFont="1" applyFill="1" applyBorder="1" applyProtection="1"/>
    <xf numFmtId="0" fontId="0" fillId="18" borderId="0" xfId="0" applyFont="1" applyFill="1" applyBorder="1" applyProtection="1">
      <protection locked="0"/>
    </xf>
    <xf numFmtId="2" fontId="0" fillId="18" borderId="0" xfId="0" applyNumberFormat="1" applyFont="1" applyFill="1" applyBorder="1" applyProtection="1"/>
    <xf numFmtId="0" fontId="1" fillId="18" borderId="0" xfId="0" applyFont="1" applyFill="1" applyBorder="1" applyAlignment="1" applyProtection="1">
      <alignment horizontal="left" wrapText="1"/>
    </xf>
    <xf numFmtId="169" fontId="0" fillId="18" borderId="0" xfId="0" applyNumberFormat="1" applyFont="1" applyFill="1" applyBorder="1" applyAlignment="1" applyProtection="1">
      <alignment horizontal="center"/>
      <protection hidden="1"/>
    </xf>
    <xf numFmtId="2" fontId="15" fillId="18" borderId="0" xfId="2" applyNumberFormat="1" applyFont="1" applyFill="1" applyBorder="1" applyAlignment="1" applyProtection="1">
      <alignment horizontal="center"/>
      <protection hidden="1"/>
    </xf>
    <xf numFmtId="2" fontId="0" fillId="17" borderId="0" xfId="0" applyNumberFormat="1" applyFont="1" applyFill="1" applyBorder="1" applyAlignment="1" applyProtection="1">
      <alignment horizontal="center"/>
    </xf>
    <xf numFmtId="2" fontId="15" fillId="17" borderId="0" xfId="1" applyNumberFormat="1" applyFont="1" applyFill="1" applyBorder="1" applyAlignment="1" applyProtection="1">
      <alignment horizontal="center"/>
      <protection hidden="1"/>
    </xf>
    <xf numFmtId="2" fontId="15" fillId="17" borderId="0" xfId="1" applyNumberFormat="1" applyFont="1" applyFill="1" applyBorder="1" applyAlignment="1" applyProtection="1">
      <alignment horizontal="center"/>
    </xf>
    <xf numFmtId="2" fontId="0" fillId="17" borderId="0" xfId="0" applyNumberFormat="1" applyFont="1" applyFill="1" applyAlignment="1" applyProtection="1">
      <alignment horizontal="center"/>
    </xf>
    <xf numFmtId="2" fontId="15" fillId="17" borderId="0" xfId="2" applyNumberFormat="1" applyFont="1" applyFill="1" applyBorder="1" applyAlignment="1" applyProtection="1">
      <alignment horizontal="center"/>
    </xf>
    <xf numFmtId="2" fontId="15" fillId="19" borderId="0" xfId="1" applyNumberFormat="1" applyFont="1" applyFill="1" applyBorder="1" applyAlignment="1" applyProtection="1">
      <alignment horizontal="center"/>
      <protection hidden="1"/>
    </xf>
    <xf numFmtId="2" fontId="15" fillId="19" borderId="0" xfId="1" applyNumberFormat="1" applyFont="1" applyFill="1" applyBorder="1" applyAlignment="1" applyProtection="1">
      <alignment horizontal="center"/>
    </xf>
    <xf numFmtId="2" fontId="0" fillId="19" borderId="0" xfId="0" applyNumberFormat="1" applyFont="1" applyFill="1" applyAlignment="1" applyProtection="1">
      <alignment horizontal="center"/>
    </xf>
    <xf numFmtId="2" fontId="0" fillId="19" borderId="0" xfId="0" applyNumberFormat="1" applyFont="1" applyFill="1" applyBorder="1" applyAlignment="1" applyProtection="1">
      <alignment horizontal="center"/>
    </xf>
    <xf numFmtId="2" fontId="15" fillId="19" borderId="0" xfId="2" applyNumberFormat="1" applyFont="1" applyFill="1" applyBorder="1" applyAlignment="1" applyProtection="1">
      <alignment horizontal="center"/>
    </xf>
    <xf numFmtId="165" fontId="15" fillId="17" borderId="0" xfId="2" applyNumberFormat="1" applyFont="1" applyFill="1" applyBorder="1" applyAlignment="1" applyProtection="1">
      <alignment horizontal="center"/>
      <protection hidden="1"/>
    </xf>
    <xf numFmtId="2" fontId="15" fillId="17" borderId="0" xfId="2" applyNumberFormat="1" applyFont="1" applyFill="1" applyBorder="1" applyAlignment="1" applyProtection="1">
      <alignment horizontal="center"/>
      <protection hidden="1"/>
    </xf>
    <xf numFmtId="165" fontId="15" fillId="19" borderId="0" xfId="2" applyNumberFormat="1" applyFont="1" applyFill="1" applyBorder="1" applyAlignment="1" applyProtection="1">
      <alignment horizontal="center"/>
      <protection hidden="1"/>
    </xf>
    <xf numFmtId="165" fontId="15" fillId="20" borderId="0" xfId="2" applyNumberFormat="1" applyFont="1" applyFill="1" applyBorder="1" applyAlignment="1" applyProtection="1">
      <alignment horizontal="center"/>
      <protection hidden="1"/>
    </xf>
    <xf numFmtId="2" fontId="15" fillId="20" borderId="0" xfId="2" applyNumberFormat="1" applyFont="1" applyFill="1" applyBorder="1" applyAlignment="1" applyProtection="1">
      <alignment horizontal="center"/>
      <protection hidden="1"/>
    </xf>
    <xf numFmtId="2" fontId="15" fillId="20" borderId="0" xfId="2" applyNumberFormat="1" applyFont="1" applyFill="1" applyBorder="1" applyAlignment="1" applyProtection="1">
      <alignment horizontal="center"/>
    </xf>
    <xf numFmtId="2" fontId="0" fillId="20" borderId="0" xfId="0" applyNumberFormat="1" applyFont="1" applyFill="1" applyBorder="1" applyAlignment="1" applyProtection="1">
      <alignment horizontal="center"/>
    </xf>
    <xf numFmtId="46" fontId="0" fillId="18" borderId="0" xfId="0" applyNumberFormat="1" applyFont="1" applyFill="1" applyBorder="1" applyProtection="1"/>
    <xf numFmtId="0" fontId="0" fillId="18" borderId="0" xfId="0" applyFont="1" applyFill="1" applyBorder="1" applyAlignment="1" applyProtection="1"/>
    <xf numFmtId="0" fontId="21" fillId="16" borderId="0" xfId="2" applyNumberFormat="1" applyFont="1" applyFill="1" applyBorder="1" applyAlignment="1" applyProtection="1">
      <alignment horizontal="center"/>
      <protection hidden="1"/>
    </xf>
    <xf numFmtId="0" fontId="21" fillId="16" borderId="0" xfId="2" applyNumberFormat="1" applyFont="1" applyFill="1" applyBorder="1" applyAlignment="1" applyProtection="1">
      <alignment horizontal="center"/>
    </xf>
    <xf numFmtId="0" fontId="0" fillId="17" borderId="34" xfId="0" applyFont="1" applyFill="1" applyBorder="1" applyAlignment="1" applyProtection="1">
      <alignment horizontal="right"/>
    </xf>
    <xf numFmtId="0" fontId="0" fillId="17" borderId="34" xfId="0" applyFont="1" applyFill="1" applyBorder="1" applyProtection="1"/>
    <xf numFmtId="164" fontId="15" fillId="17" borderId="34" xfId="1" applyFont="1" applyFill="1" applyBorder="1" applyAlignment="1" applyProtection="1">
      <alignment horizontal="center"/>
    </xf>
    <xf numFmtId="164" fontId="0" fillId="17" borderId="34" xfId="0" applyNumberFormat="1" applyFont="1" applyFill="1" applyBorder="1" applyProtection="1"/>
    <xf numFmtId="0" fontId="0" fillId="18" borderId="34" xfId="0" applyFont="1" applyFill="1" applyBorder="1" applyProtection="1"/>
    <xf numFmtId="164" fontId="15" fillId="18" borderId="34" xfId="1" applyFont="1" applyFill="1" applyBorder="1" applyAlignment="1" applyProtection="1">
      <alignment horizontal="center"/>
    </xf>
    <xf numFmtId="164" fontId="0" fillId="18" borderId="34" xfId="0" applyNumberFormat="1" applyFont="1" applyFill="1" applyBorder="1" applyProtection="1"/>
    <xf numFmtId="169" fontId="0" fillId="17" borderId="34" xfId="0" applyNumberFormat="1" applyFont="1" applyFill="1" applyBorder="1" applyProtection="1"/>
    <xf numFmtId="46" fontId="0" fillId="17" borderId="34" xfId="0" applyNumberFormat="1" applyFont="1" applyFill="1" applyBorder="1" applyProtection="1"/>
    <xf numFmtId="169" fontId="0" fillId="17" borderId="34" xfId="0" applyNumberFormat="1" applyFont="1" applyFill="1" applyBorder="1" applyProtection="1">
      <protection hidden="1"/>
    </xf>
    <xf numFmtId="0" fontId="1" fillId="18" borderId="34" xfId="0" applyFont="1" applyFill="1" applyBorder="1" applyAlignment="1" applyProtection="1">
      <alignment vertical="center" wrapText="1"/>
    </xf>
    <xf numFmtId="46" fontId="0" fillId="18" borderId="34" xfId="0" applyNumberFormat="1" applyFont="1" applyFill="1" applyBorder="1" applyProtection="1"/>
    <xf numFmtId="0" fontId="1" fillId="17" borderId="0" xfId="0" applyFont="1" applyFill="1" applyBorder="1" applyAlignment="1" applyProtection="1">
      <alignment horizontal="right"/>
    </xf>
    <xf numFmtId="0" fontId="1" fillId="18" borderId="0" xfId="0" applyFont="1" applyFill="1" applyBorder="1" applyAlignment="1" applyProtection="1">
      <alignment horizontal="left" vertical="center" wrapText="1"/>
    </xf>
    <xf numFmtId="2" fontId="0" fillId="18" borderId="0" xfId="0" applyNumberFormat="1" applyFont="1" applyFill="1" applyBorder="1" applyAlignment="1" applyProtection="1">
      <alignment horizontal="right"/>
    </xf>
    <xf numFmtId="0" fontId="0" fillId="18" borderId="0" xfId="0" applyFont="1" applyFill="1" applyBorder="1" applyAlignment="1" applyProtection="1">
      <alignment horizontal="right"/>
    </xf>
    <xf numFmtId="46" fontId="0" fillId="18" borderId="0" xfId="0" applyNumberFormat="1" applyFont="1" applyFill="1" applyBorder="1" applyAlignment="1" applyProtection="1">
      <alignment horizontal="right" vertical="center" wrapText="1"/>
    </xf>
    <xf numFmtId="0" fontId="0" fillId="18" borderId="0" xfId="0" applyFont="1" applyFill="1" applyBorder="1" applyAlignment="1" applyProtection="1">
      <alignment horizontal="right" vertical="center" wrapText="1"/>
    </xf>
    <xf numFmtId="0" fontId="1" fillId="18" borderId="34" xfId="0" applyFont="1" applyFill="1" applyBorder="1" applyAlignment="1" applyProtection="1">
      <alignment horizontal="center"/>
    </xf>
    <xf numFmtId="0" fontId="1" fillId="18" borderId="34" xfId="0" applyFont="1" applyFill="1" applyBorder="1" applyAlignment="1" applyProtection="1">
      <alignment horizontal="center" vertical="center" wrapText="1"/>
    </xf>
    <xf numFmtId="0" fontId="1" fillId="17" borderId="34" xfId="0" applyFont="1" applyFill="1" applyBorder="1" applyAlignment="1" applyProtection="1">
      <alignment horizontal="center"/>
    </xf>
    <xf numFmtId="0" fontId="15" fillId="16" borderId="0" xfId="2" applyNumberFormat="1" applyFont="1" applyFill="1" applyBorder="1" applyAlignment="1" applyProtection="1">
      <alignment horizontal="center"/>
      <protection hidden="1"/>
    </xf>
    <xf numFmtId="0" fontId="0" fillId="16" borderId="0" xfId="0" applyFont="1" applyFill="1" applyProtection="1"/>
    <xf numFmtId="0" fontId="1" fillId="16" borderId="0" xfId="0" applyFont="1" applyFill="1" applyBorder="1" applyAlignment="1" applyProtection="1">
      <alignment vertical="center"/>
    </xf>
    <xf numFmtId="0" fontId="0" fillId="17" borderId="0" xfId="0" applyFill="1" applyAlignment="1" applyProtection="1">
      <alignment horizontal="right"/>
    </xf>
    <xf numFmtId="0" fontId="1" fillId="17" borderId="0" xfId="0" applyFont="1" applyFill="1" applyBorder="1" applyAlignment="1" applyProtection="1">
      <alignment vertical="center"/>
    </xf>
    <xf numFmtId="0" fontId="0" fillId="17" borderId="0" xfId="0" applyFill="1" applyProtection="1"/>
    <xf numFmtId="0" fontId="21" fillId="17" borderId="0" xfId="0" applyFont="1" applyFill="1" applyBorder="1" applyProtection="1"/>
    <xf numFmtId="0" fontId="1" fillId="18" borderId="0" xfId="2" applyNumberFormat="1" applyFont="1" applyFill="1" applyBorder="1" applyAlignment="1" applyProtection="1">
      <alignment horizontal="center"/>
      <protection hidden="1"/>
    </xf>
    <xf numFmtId="2" fontId="15" fillId="18" borderId="0" xfId="2" applyNumberFormat="1" applyFont="1" applyFill="1" applyBorder="1" applyAlignment="1" applyProtection="1">
      <alignment horizontal="right"/>
      <protection hidden="1"/>
    </xf>
    <xf numFmtId="0" fontId="0" fillId="18" borderId="0" xfId="0" applyFill="1" applyAlignment="1" applyProtection="1">
      <alignment horizontal="right"/>
    </xf>
    <xf numFmtId="164" fontId="15" fillId="18" borderId="34" xfId="2" applyFill="1" applyBorder="1" applyProtection="1"/>
    <xf numFmtId="164" fontId="1" fillId="18" borderId="34" xfId="2" applyFont="1" applyFill="1" applyBorder="1" applyAlignment="1" applyProtection="1">
      <alignment vertical="center" wrapText="1"/>
    </xf>
    <xf numFmtId="0" fontId="0" fillId="18" borderId="0" xfId="0" applyNumberFormat="1" applyFont="1" applyFill="1" applyProtection="1"/>
    <xf numFmtId="0" fontId="0" fillId="18" borderId="0" xfId="0" applyNumberFormat="1" applyFont="1" applyFill="1" applyBorder="1" applyProtection="1"/>
    <xf numFmtId="2" fontId="0" fillId="17" borderId="0" xfId="0" applyNumberFormat="1" applyFill="1" applyProtection="1"/>
    <xf numFmtId="0" fontId="1" fillId="17" borderId="0" xfId="0" applyNumberFormat="1" applyFont="1" applyFill="1" applyProtection="1"/>
    <xf numFmtId="2" fontId="0" fillId="17" borderId="0" xfId="0" applyNumberFormat="1" applyFont="1" applyFill="1" applyProtection="1"/>
    <xf numFmtId="0" fontId="0" fillId="17" borderId="0" xfId="0" applyNumberFormat="1" applyFont="1" applyFill="1" applyProtection="1"/>
    <xf numFmtId="171" fontId="1" fillId="17" borderId="0" xfId="0" applyNumberFormat="1" applyFont="1" applyFill="1" applyProtection="1"/>
    <xf numFmtId="0" fontId="1" fillId="18" borderId="0" xfId="0" applyFont="1" applyFill="1" applyBorder="1" applyAlignment="1" applyProtection="1"/>
    <xf numFmtId="165" fontId="0" fillId="17" borderId="0" xfId="0" applyNumberFormat="1" applyFill="1" applyProtection="1"/>
    <xf numFmtId="0" fontId="1" fillId="18" borderId="32" xfId="0" applyFont="1" applyFill="1" applyBorder="1" applyAlignment="1" applyProtection="1">
      <alignment vertical="center"/>
    </xf>
    <xf numFmtId="0" fontId="1" fillId="17" borderId="0" xfId="0" applyFont="1" applyFill="1" applyBorder="1" applyAlignment="1" applyProtection="1">
      <alignment horizontal="right" vertical="center" wrapText="1"/>
    </xf>
    <xf numFmtId="0" fontId="1" fillId="18" borderId="0" xfId="0" applyNumberFormat="1" applyFont="1" applyFill="1" applyProtection="1"/>
    <xf numFmtId="0" fontId="21" fillId="17" borderId="0" xfId="2" applyNumberFormat="1" applyFont="1" applyFill="1" applyBorder="1" applyAlignment="1" applyProtection="1">
      <alignment horizontal="center"/>
      <protection hidden="1"/>
    </xf>
    <xf numFmtId="2" fontId="21" fillId="17" borderId="0" xfId="0" applyNumberFormat="1" applyFont="1" applyFill="1" applyBorder="1" applyAlignment="1" applyProtection="1">
      <alignment horizontal="center"/>
    </xf>
    <xf numFmtId="0" fontId="1" fillId="17" borderId="0" xfId="0" applyFont="1" applyFill="1" applyAlignment="1" applyProtection="1">
      <alignment horizontal="left"/>
    </xf>
    <xf numFmtId="0" fontId="15" fillId="18" borderId="0" xfId="0" applyFont="1" applyFill="1" applyBorder="1" applyAlignment="1" applyProtection="1"/>
    <xf numFmtId="2" fontId="15" fillId="17" borderId="0" xfId="0" applyNumberFormat="1" applyFont="1" applyFill="1" applyProtection="1"/>
    <xf numFmtId="0" fontId="15" fillId="17" borderId="0" xfId="0" applyNumberFormat="1" applyFont="1" applyFill="1" applyProtection="1"/>
    <xf numFmtId="0" fontId="15" fillId="17" borderId="0" xfId="0" applyFont="1" applyFill="1" applyProtection="1"/>
    <xf numFmtId="0" fontId="15" fillId="17" borderId="0" xfId="0" applyFont="1" applyFill="1" applyBorder="1" applyAlignment="1" applyProtection="1"/>
    <xf numFmtId="0" fontId="19" fillId="16" borderId="0" xfId="0" applyFont="1" applyFill="1" applyBorder="1" applyAlignment="1" applyProtection="1">
      <alignment vertical="center"/>
    </xf>
    <xf numFmtId="0" fontId="19" fillId="16" borderId="0" xfId="0" applyFont="1" applyFill="1" applyBorder="1" applyProtection="1"/>
    <xf numFmtId="0" fontId="19" fillId="16" borderId="0" xfId="0" applyFont="1" applyFill="1" applyBorder="1" applyAlignment="1" applyProtection="1">
      <alignment horizontal="left" vertical="center"/>
    </xf>
    <xf numFmtId="0" fontId="0" fillId="16" borderId="33" xfId="0" applyFont="1" applyFill="1" applyBorder="1" applyAlignment="1" applyProtection="1">
      <alignment horizontal="left" wrapText="1"/>
    </xf>
    <xf numFmtId="164" fontId="1" fillId="16" borderId="33" xfId="1" applyFont="1" applyFill="1" applyBorder="1" applyAlignment="1" applyProtection="1">
      <alignment vertical="center"/>
    </xf>
    <xf numFmtId="0" fontId="1" fillId="16" borderId="0" xfId="0" applyFont="1" applyFill="1" applyBorder="1" applyAlignment="1" applyProtection="1">
      <alignment horizontal="left" vertical="center" wrapText="1"/>
    </xf>
    <xf numFmtId="164" fontId="3" fillId="16" borderId="0" xfId="1" applyFont="1" applyFill="1" applyBorder="1" applyAlignment="1" applyProtection="1">
      <alignment vertical="center"/>
      <protection locked="0"/>
    </xf>
    <xf numFmtId="0" fontId="1" fillId="17" borderId="0" xfId="0" applyFont="1" applyFill="1" applyBorder="1" applyAlignment="1" applyProtection="1">
      <alignment horizontal="center" vertical="center" wrapText="1"/>
    </xf>
    <xf numFmtId="168" fontId="21" fillId="16" borderId="0" xfId="1" applyNumberFormat="1" applyFont="1" applyFill="1" applyBorder="1" applyAlignment="1" applyProtection="1">
      <alignment horizontal="center"/>
    </xf>
    <xf numFmtId="0" fontId="21" fillId="16" borderId="0" xfId="0" applyFont="1" applyFill="1" applyBorder="1" applyAlignment="1" applyProtection="1">
      <alignment horizontal="left"/>
    </xf>
    <xf numFmtId="0" fontId="22" fillId="16" borderId="0" xfId="0" applyFont="1" applyFill="1" applyBorder="1" applyAlignment="1" applyProtection="1">
      <alignment horizontal="left" wrapText="1"/>
    </xf>
    <xf numFmtId="0" fontId="1" fillId="17" borderId="0" xfId="0" applyFont="1" applyFill="1" applyBorder="1" applyAlignment="1" applyProtection="1">
      <alignment horizontal="center"/>
    </xf>
    <xf numFmtId="0" fontId="0" fillId="18" borderId="0" xfId="0" applyFill="1" applyAlignment="1" applyProtection="1">
      <alignment horizontal="center"/>
    </xf>
    <xf numFmtId="0" fontId="1" fillId="18" borderId="0" xfId="0" applyFont="1" applyFill="1" applyBorder="1" applyAlignment="1" applyProtection="1">
      <alignment horizontal="center" vertical="center"/>
    </xf>
    <xf numFmtId="164" fontId="15" fillId="18" borderId="0" xfId="2" applyFill="1" applyBorder="1" applyAlignment="1" applyProtection="1">
      <alignment horizontal="center"/>
    </xf>
    <xf numFmtId="0" fontId="0" fillId="21" borderId="1" xfId="0" applyFont="1" applyFill="1" applyBorder="1" applyAlignment="1" applyProtection="1">
      <alignment horizontal="center"/>
    </xf>
    <xf numFmtId="164" fontId="0" fillId="21" borderId="1" xfId="2" applyFont="1" applyFill="1" applyBorder="1" applyAlignment="1" applyProtection="1">
      <alignment horizontal="center"/>
    </xf>
    <xf numFmtId="164" fontId="5" fillId="22" borderId="15" xfId="2" applyFont="1" applyFill="1" applyBorder="1" applyAlignment="1" applyProtection="1">
      <alignment horizontal="center"/>
    </xf>
    <xf numFmtId="166" fontId="6" fillId="23" borderId="2" xfId="0" applyNumberFormat="1" applyFont="1" applyFill="1" applyBorder="1" applyAlignment="1" applyProtection="1">
      <alignment horizontal="center"/>
    </xf>
    <xf numFmtId="166" fontId="6" fillId="24" borderId="2" xfId="0" applyNumberFormat="1" applyFont="1" applyFill="1" applyBorder="1" applyAlignment="1" applyProtection="1">
      <alignment horizontal="center"/>
    </xf>
    <xf numFmtId="166" fontId="0" fillId="25" borderId="2" xfId="0" applyNumberFormat="1" applyFont="1" applyFill="1" applyBorder="1" applyAlignment="1" applyProtection="1">
      <alignment horizontal="center"/>
    </xf>
    <xf numFmtId="164" fontId="15" fillId="18" borderId="1" xfId="1" applyFill="1" applyBorder="1" applyAlignment="1" applyProtection="1">
      <alignment horizontal="center"/>
    </xf>
    <xf numFmtId="164" fontId="15" fillId="22" borderId="4" xfId="1" applyFill="1" applyBorder="1" applyAlignment="1" applyProtection="1">
      <alignment horizontal="center"/>
    </xf>
    <xf numFmtId="169" fontId="6" fillId="18" borderId="1" xfId="0" applyNumberFormat="1" applyFont="1" applyFill="1" applyBorder="1" applyAlignment="1" applyProtection="1">
      <alignment horizontal="center"/>
    </xf>
    <xf numFmtId="0" fontId="0" fillId="25" borderId="27" xfId="0" applyFill="1" applyBorder="1" applyAlignment="1" applyProtection="1">
      <alignment horizontal="center"/>
    </xf>
    <xf numFmtId="0" fontId="0" fillId="25" borderId="18" xfId="0" applyFill="1" applyBorder="1" applyAlignment="1" applyProtection="1">
      <alignment horizontal="center"/>
    </xf>
    <xf numFmtId="164" fontId="23" fillId="22" borderId="35" xfId="1" applyFont="1" applyFill="1" applyBorder="1" applyAlignment="1" applyProtection="1">
      <alignment horizontal="center"/>
    </xf>
    <xf numFmtId="0" fontId="0" fillId="25" borderId="0" xfId="0" applyFill="1" applyBorder="1" applyAlignment="1" applyProtection="1"/>
    <xf numFmtId="0" fontId="0" fillId="25" borderId="0" xfId="0" applyFont="1" applyFill="1" applyBorder="1" applyAlignment="1" applyProtection="1"/>
    <xf numFmtId="164" fontId="15" fillId="25" borderId="0" xfId="1" applyFill="1" applyBorder="1" applyAlignment="1" applyProtection="1">
      <alignment horizontal="center"/>
    </xf>
    <xf numFmtId="0" fontId="0" fillId="18" borderId="17" xfId="0" applyFont="1" applyFill="1" applyBorder="1" applyAlignment="1" applyProtection="1"/>
    <xf numFmtId="0" fontId="24" fillId="0" borderId="0" xfId="0" applyFont="1" applyFill="1" applyProtection="1"/>
    <xf numFmtId="0" fontId="24" fillId="0" borderId="0" xfId="0" applyFont="1" applyFill="1" applyBorder="1" applyProtection="1"/>
    <xf numFmtId="0" fontId="24" fillId="0" borderId="0" xfId="0" applyFont="1" applyProtection="1"/>
    <xf numFmtId="0" fontId="24" fillId="16" borderId="0" xfId="0" applyFont="1" applyFill="1" applyProtection="1"/>
    <xf numFmtId="0" fontId="26" fillId="16" borderId="0" xfId="0" applyFont="1" applyFill="1" applyBorder="1" applyAlignment="1" applyProtection="1">
      <alignment vertical="center"/>
    </xf>
    <xf numFmtId="0" fontId="24" fillId="16" borderId="0" xfId="0" applyFont="1" applyFill="1" applyBorder="1" applyProtection="1"/>
    <xf numFmtId="0" fontId="24" fillId="16" borderId="0" xfId="0" applyNumberFormat="1" applyFont="1" applyFill="1" applyProtection="1"/>
    <xf numFmtId="2" fontId="24" fillId="16" borderId="0" xfId="0" applyNumberFormat="1" applyFont="1" applyFill="1" applyProtection="1"/>
    <xf numFmtId="0" fontId="24" fillId="16" borderId="0" xfId="2" applyNumberFormat="1" applyFont="1" applyFill="1" applyBorder="1" applyAlignment="1" applyProtection="1">
      <alignment horizontal="center"/>
      <protection hidden="1"/>
    </xf>
    <xf numFmtId="0" fontId="24" fillId="16" borderId="0" xfId="0" applyNumberFormat="1" applyFont="1" applyFill="1" applyBorder="1" applyProtection="1"/>
    <xf numFmtId="171" fontId="24" fillId="0" borderId="0" xfId="0" applyNumberFormat="1" applyFont="1" applyFill="1" applyBorder="1" applyProtection="1"/>
    <xf numFmtId="0" fontId="24" fillId="0" borderId="0" xfId="0" applyNumberFormat="1" applyFont="1" applyFill="1" applyBorder="1" applyProtection="1"/>
    <xf numFmtId="0" fontId="0" fillId="16" borderId="0" xfId="0" applyFill="1"/>
    <xf numFmtId="0" fontId="27" fillId="16" borderId="0" xfId="3" applyFill="1" applyAlignment="1" applyProtection="1"/>
    <xf numFmtId="0" fontId="1" fillId="16" borderId="0" xfId="0" applyFont="1" applyFill="1"/>
    <xf numFmtId="0" fontId="1" fillId="26" borderId="0" xfId="0" applyFont="1" applyFill="1" applyProtection="1"/>
    <xf numFmtId="0" fontId="0" fillId="26" borderId="0" xfId="0" applyFill="1" applyProtection="1"/>
    <xf numFmtId="9" fontId="2" fillId="16" borderId="0" xfId="0" applyNumberFormat="1" applyFont="1" applyFill="1" applyProtection="1"/>
    <xf numFmtId="9" fontId="21" fillId="17" borderId="0" xfId="4" applyFont="1" applyFill="1" applyBorder="1" applyAlignment="1" applyProtection="1">
      <alignment horizontal="center"/>
    </xf>
    <xf numFmtId="173" fontId="15" fillId="17" borderId="0" xfId="2" applyNumberFormat="1" applyFill="1" applyProtection="1"/>
    <xf numFmtId="175" fontId="0" fillId="17" borderId="0" xfId="0" applyNumberFormat="1" applyFont="1" applyFill="1" applyBorder="1" applyAlignment="1" applyProtection="1">
      <alignment horizontal="center"/>
    </xf>
    <xf numFmtId="176" fontId="1" fillId="17" borderId="0" xfId="0" applyNumberFormat="1" applyFont="1" applyFill="1" applyProtection="1"/>
    <xf numFmtId="173" fontId="15" fillId="22" borderId="4" xfId="1" applyNumberFormat="1" applyFill="1" applyBorder="1" applyAlignment="1" applyProtection="1">
      <alignment horizontal="center"/>
    </xf>
    <xf numFmtId="164" fontId="15" fillId="18" borderId="34" xfId="2" applyNumberFormat="1" applyFill="1" applyBorder="1" applyProtection="1"/>
    <xf numFmtId="172" fontId="1" fillId="17" borderId="0" xfId="2" applyNumberFormat="1" applyFont="1" applyFill="1" applyProtection="1"/>
    <xf numFmtId="164" fontId="0" fillId="5" borderId="7" xfId="1" applyFont="1" applyFill="1" applyBorder="1" applyAlignment="1" applyProtection="1">
      <alignment horizontal="center"/>
    </xf>
    <xf numFmtId="0" fontId="1" fillId="16" borderId="0" xfId="0" applyFont="1" applyFill="1" applyBorder="1" applyAlignment="1" applyProtection="1">
      <alignment horizontal="left" wrapText="1"/>
    </xf>
    <xf numFmtId="0" fontId="1" fillId="6" borderId="0" xfId="0" applyFont="1" applyFill="1" applyBorder="1" applyAlignment="1" applyProtection="1">
      <alignment vertical="center"/>
    </xf>
    <xf numFmtId="0" fontId="0" fillId="16" borderId="0" xfId="0" applyFont="1" applyFill="1" applyBorder="1" applyProtection="1"/>
    <xf numFmtId="0" fontId="0" fillId="0" borderId="0" xfId="0" applyFont="1" applyProtection="1"/>
    <xf numFmtId="174" fontId="0" fillId="0" borderId="0" xfId="0" applyNumberFormat="1" applyFont="1" applyProtection="1"/>
    <xf numFmtId="0" fontId="0" fillId="3" borderId="24" xfId="0" applyFont="1" applyFill="1" applyBorder="1" applyAlignment="1" applyProtection="1"/>
    <xf numFmtId="0" fontId="0" fillId="3" borderId="26" xfId="0" applyFont="1" applyFill="1" applyBorder="1" applyAlignment="1" applyProtection="1"/>
    <xf numFmtId="0" fontId="0" fillId="3" borderId="28" xfId="0" applyFont="1" applyFill="1" applyBorder="1" applyAlignment="1" applyProtection="1"/>
    <xf numFmtId="0" fontId="0" fillId="6" borderId="3" xfId="0" applyFont="1" applyFill="1" applyBorder="1" applyProtection="1"/>
    <xf numFmtId="0" fontId="0" fillId="3" borderId="20" xfId="0" applyFont="1" applyFill="1" applyBorder="1" applyProtection="1"/>
    <xf numFmtId="0" fontId="0" fillId="6" borderId="0" xfId="0" applyFont="1" applyFill="1" applyBorder="1" applyAlignment="1" applyProtection="1">
      <alignment horizontal="center"/>
    </xf>
    <xf numFmtId="0" fontId="0" fillId="7" borderId="0" xfId="0" applyFont="1" applyFill="1" applyBorder="1" applyProtection="1"/>
    <xf numFmtId="0" fontId="0" fillId="3" borderId="0" xfId="0" applyFont="1" applyFill="1" applyBorder="1" applyProtection="1"/>
    <xf numFmtId="0" fontId="0" fillId="3" borderId="10" xfId="0" applyFont="1" applyFill="1" applyBorder="1" applyProtection="1"/>
    <xf numFmtId="0" fontId="0" fillId="6" borderId="20" xfId="0" applyFont="1" applyFill="1" applyBorder="1" applyProtection="1"/>
    <xf numFmtId="168" fontId="0" fillId="0" borderId="0" xfId="1" applyNumberFormat="1" applyFont="1" applyFill="1" applyBorder="1" applyAlignment="1" applyProtection="1">
      <alignment horizontal="center"/>
    </xf>
    <xf numFmtId="0" fontId="0" fillId="0" borderId="0" xfId="0" applyFont="1" applyFill="1" applyBorder="1" applyProtection="1"/>
    <xf numFmtId="0" fontId="0" fillId="3" borderId="25" xfId="0" applyFont="1" applyFill="1" applyBorder="1" applyProtection="1"/>
    <xf numFmtId="164" fontId="1" fillId="4" borderId="15" xfId="2" applyFont="1" applyFill="1" applyBorder="1" applyAlignment="1" applyProtection="1">
      <alignment horizontal="center"/>
    </xf>
    <xf numFmtId="164" fontId="0" fillId="4" borderId="4" xfId="1" applyFont="1" applyFill="1" applyBorder="1" applyAlignment="1" applyProtection="1">
      <alignment horizontal="center"/>
    </xf>
    <xf numFmtId="164" fontId="1" fillId="4" borderId="4" xfId="1" applyNumberFormat="1" applyFont="1" applyFill="1" applyBorder="1" applyAlignment="1" applyProtection="1">
      <alignment horizontal="center"/>
    </xf>
    <xf numFmtId="164" fontId="0" fillId="6" borderId="21" xfId="1" applyFont="1" applyFill="1" applyBorder="1" applyProtection="1"/>
    <xf numFmtId="164" fontId="0" fillId="4" borderId="5" xfId="1" applyFont="1" applyFill="1" applyBorder="1" applyAlignment="1" applyProtection="1">
      <alignment horizontal="center"/>
    </xf>
    <xf numFmtId="164" fontId="0" fillId="5" borderId="4" xfId="1" applyFont="1" applyFill="1" applyBorder="1" applyAlignment="1" applyProtection="1">
      <alignment horizontal="center"/>
    </xf>
    <xf numFmtId="164" fontId="1" fillId="4" borderId="4" xfId="1" applyFont="1" applyFill="1" applyBorder="1" applyAlignment="1" applyProtection="1">
      <alignment horizontal="center"/>
    </xf>
    <xf numFmtId="164" fontId="0" fillId="4" borderId="16" xfId="1" applyFont="1" applyFill="1" applyBorder="1" applyAlignment="1" applyProtection="1">
      <alignment horizontal="center"/>
    </xf>
    <xf numFmtId="164" fontId="0" fillId="5" borderId="17" xfId="1" applyFont="1" applyFill="1" applyBorder="1" applyAlignment="1" applyProtection="1">
      <alignment horizontal="center"/>
    </xf>
    <xf numFmtId="164" fontId="0" fillId="4" borderId="11" xfId="1" applyFont="1" applyFill="1" applyBorder="1" applyAlignment="1" applyProtection="1">
      <alignment horizontal="center"/>
    </xf>
    <xf numFmtId="164" fontId="0" fillId="5" borderId="12" xfId="1" applyFont="1" applyFill="1" applyBorder="1" applyAlignment="1" applyProtection="1">
      <alignment horizontal="center"/>
    </xf>
    <xf numFmtId="164" fontId="0" fillId="6" borderId="0" xfId="1" applyFont="1" applyFill="1" applyBorder="1" applyProtection="1"/>
    <xf numFmtId="164" fontId="1" fillId="4" borderId="21" xfId="2" applyFont="1" applyFill="1" applyBorder="1" applyAlignment="1" applyProtection="1">
      <alignment horizontal="center" vertical="center"/>
    </xf>
    <xf numFmtId="0" fontId="0" fillId="16" borderId="0" xfId="0" applyFill="1" applyAlignment="1">
      <alignment horizontal="left"/>
    </xf>
    <xf numFmtId="0" fontId="21" fillId="16" borderId="0" xfId="0" applyFont="1" applyFill="1" applyProtection="1"/>
    <xf numFmtId="2" fontId="19" fillId="16" borderId="0" xfId="0" applyNumberFormat="1" applyFont="1" applyFill="1" applyBorder="1" applyProtection="1"/>
    <xf numFmtId="0" fontId="28" fillId="16" borderId="0" xfId="0" applyFont="1" applyFill="1" applyBorder="1" applyAlignment="1">
      <alignment vertical="center" wrapText="1"/>
    </xf>
    <xf numFmtId="1" fontId="28" fillId="16" borderId="0" xfId="0" applyNumberFormat="1" applyFont="1" applyFill="1" applyBorder="1" applyAlignment="1">
      <alignment vertical="center" wrapText="1"/>
    </xf>
    <xf numFmtId="0" fontId="28" fillId="16" borderId="0" xfId="0" applyFont="1" applyFill="1" applyBorder="1" applyAlignment="1">
      <alignment horizontal="left" vertical="center" wrapText="1"/>
    </xf>
    <xf numFmtId="0" fontId="29" fillId="16" borderId="0" xfId="0" applyFont="1" applyFill="1" applyBorder="1" applyAlignment="1">
      <alignment horizontal="left" vertical="top" wrapText="1"/>
    </xf>
    <xf numFmtId="0" fontId="29" fillId="16" borderId="0" xfId="0" applyFont="1" applyFill="1" applyBorder="1" applyAlignment="1">
      <alignment horizontal="left" vertical="center" wrapText="1"/>
    </xf>
    <xf numFmtId="1" fontId="29" fillId="16" borderId="0" xfId="0" applyNumberFormat="1" applyFont="1" applyFill="1" applyBorder="1" applyAlignment="1">
      <alignment horizontal="left" vertical="center" wrapText="1"/>
    </xf>
    <xf numFmtId="1" fontId="28" fillId="16" borderId="0" xfId="0" applyNumberFormat="1" applyFont="1" applyFill="1" applyBorder="1" applyAlignment="1">
      <alignment horizontal="left" vertical="center" wrapText="1"/>
    </xf>
    <xf numFmtId="0" fontId="0" fillId="9" borderId="19" xfId="0" applyFont="1" applyFill="1" applyBorder="1" applyAlignment="1" applyProtection="1">
      <alignment horizontal="left" vertical="center"/>
    </xf>
    <xf numFmtId="0" fontId="29" fillId="16" borderId="0" xfId="0" applyNumberFormat="1" applyFont="1" applyFill="1" applyBorder="1" applyAlignment="1">
      <alignment horizontal="left" vertical="top" wrapText="1"/>
    </xf>
    <xf numFmtId="0" fontId="2" fillId="6" borderId="0" xfId="0" applyFont="1" applyFill="1" applyBorder="1" applyAlignment="1" applyProtection="1">
      <alignment vertical="center"/>
    </xf>
    <xf numFmtId="0" fontId="2" fillId="6" borderId="14" xfId="0" applyFont="1" applyFill="1" applyBorder="1" applyAlignment="1" applyProtection="1">
      <alignment vertical="center"/>
    </xf>
    <xf numFmtId="0" fontId="19" fillId="20" borderId="14" xfId="0" applyFont="1" applyFill="1" applyBorder="1" applyAlignment="1" applyProtection="1">
      <alignment vertical="center"/>
    </xf>
    <xf numFmtId="0" fontId="0" fillId="20" borderId="0" xfId="0" applyFont="1" applyFill="1" applyBorder="1" applyProtection="1"/>
    <xf numFmtId="0" fontId="19" fillId="20" borderId="0" xfId="0" applyFont="1" applyFill="1" applyBorder="1" applyAlignment="1" applyProtection="1">
      <alignment vertical="center"/>
    </xf>
    <xf numFmtId="0" fontId="19" fillId="20" borderId="10" xfId="0" applyFont="1" applyFill="1" applyBorder="1" applyAlignment="1" applyProtection="1">
      <alignment vertical="center"/>
    </xf>
    <xf numFmtId="0" fontId="21" fillId="20" borderId="0" xfId="0" applyFont="1" applyFill="1" applyBorder="1" applyProtection="1"/>
    <xf numFmtId="0" fontId="0" fillId="0" borderId="14" xfId="0" applyBorder="1" applyProtection="1"/>
    <xf numFmtId="0" fontId="21" fillId="20" borderId="14" xfId="0" applyFont="1" applyFill="1" applyBorder="1" applyProtection="1"/>
    <xf numFmtId="0" fontId="0" fillId="20" borderId="14" xfId="0" applyFont="1" applyFill="1" applyBorder="1" applyProtection="1"/>
    <xf numFmtId="0" fontId="24" fillId="0" borderId="14" xfId="0" applyFont="1" applyFill="1" applyBorder="1" applyProtection="1"/>
    <xf numFmtId="0" fontId="25" fillId="0" borderId="14" xfId="0" applyFont="1" applyFill="1" applyBorder="1" applyProtection="1"/>
    <xf numFmtId="14" fontId="24" fillId="0" borderId="14" xfId="0" applyNumberFormat="1" applyFont="1" applyFill="1" applyBorder="1" applyProtection="1"/>
    <xf numFmtId="2" fontId="24" fillId="0" borderId="14" xfId="0" applyNumberFormat="1" applyFont="1" applyFill="1" applyBorder="1" applyProtection="1"/>
    <xf numFmtId="0" fontId="24" fillId="0" borderId="14" xfId="0" applyFont="1" applyBorder="1" applyProtection="1"/>
    <xf numFmtId="0" fontId="21" fillId="20" borderId="10" xfId="0" applyFont="1" applyFill="1" applyBorder="1" applyProtection="1"/>
    <xf numFmtId="0" fontId="0" fillId="20" borderId="10" xfId="0" applyFont="1" applyFill="1" applyBorder="1" applyProtection="1"/>
    <xf numFmtId="177" fontId="15" fillId="7" borderId="23" xfId="1" applyNumberFormat="1" applyFill="1" applyBorder="1" applyAlignment="1" applyProtection="1">
      <alignment horizontal="center" vertical="center"/>
    </xf>
    <xf numFmtId="0" fontId="18" fillId="6" borderId="0" xfId="0" applyFont="1" applyFill="1" applyAlignment="1">
      <alignment vertical="center"/>
    </xf>
    <xf numFmtId="0" fontId="2" fillId="6" borderId="0" xfId="0" applyFont="1" applyFill="1" applyAlignment="1">
      <alignment vertical="center"/>
    </xf>
    <xf numFmtId="0" fontId="1" fillId="6" borderId="0" xfId="0" applyFont="1" applyFill="1" applyAlignment="1">
      <alignment horizontal="left" vertical="center" wrapText="1"/>
    </xf>
    <xf numFmtId="0" fontId="12" fillId="6" borderId="8" xfId="0" applyFont="1" applyFill="1" applyBorder="1" applyAlignment="1">
      <alignment horizontal="center" vertical="center"/>
    </xf>
    <xf numFmtId="0" fontId="0" fillId="6" borderId="0" xfId="0" applyFill="1" applyAlignment="1">
      <alignment horizontal="left" vertical="center" wrapText="1"/>
    </xf>
    <xf numFmtId="0" fontId="7" fillId="6" borderId="0" xfId="0" applyFont="1" applyFill="1" applyAlignment="1">
      <alignment horizontal="left" vertical="center" wrapText="1"/>
    </xf>
    <xf numFmtId="0" fontId="7" fillId="6" borderId="32" xfId="0" applyFont="1" applyFill="1" applyBorder="1" applyAlignment="1">
      <alignment horizontal="left" vertical="center" wrapText="1"/>
    </xf>
    <xf numFmtId="0" fontId="12" fillId="7" borderId="19" xfId="0" applyFont="1" applyFill="1" applyBorder="1" applyAlignment="1">
      <alignment horizontal="center" vertical="center"/>
    </xf>
    <xf numFmtId="0" fontId="0" fillId="6" borderId="32" xfId="0" applyFill="1" applyBorder="1" applyAlignment="1">
      <alignment horizontal="left" vertical="center" wrapText="1"/>
    </xf>
    <xf numFmtId="0" fontId="0" fillId="12" borderId="31" xfId="0" applyFill="1" applyBorder="1" applyAlignment="1">
      <alignment horizontal="left" vertical="center" wrapText="1"/>
    </xf>
    <xf numFmtId="0" fontId="0" fillId="6" borderId="10" xfId="0" applyFill="1" applyBorder="1" applyAlignment="1">
      <alignment horizontal="left" vertical="center" wrapText="1"/>
    </xf>
    <xf numFmtId="0" fontId="0" fillId="6" borderId="31" xfId="0" applyFill="1" applyBorder="1" applyAlignment="1">
      <alignment horizontal="left" vertical="center" wrapText="1"/>
    </xf>
    <xf numFmtId="0" fontId="12" fillId="6" borderId="9" xfId="0" applyFont="1" applyFill="1" applyBorder="1" applyAlignment="1">
      <alignment horizontal="center" vertical="center"/>
    </xf>
    <xf numFmtId="0" fontId="13" fillId="12" borderId="14" xfId="0" applyFont="1" applyFill="1" applyBorder="1"/>
    <xf numFmtId="0" fontId="1" fillId="12" borderId="14" xfId="0" applyFont="1" applyFill="1" applyBorder="1" applyAlignment="1">
      <alignment horizontal="left" wrapText="1"/>
    </xf>
    <xf numFmtId="0" fontId="11" fillId="12" borderId="30" xfId="0" applyFont="1" applyFill="1" applyBorder="1"/>
    <xf numFmtId="0" fontId="12" fillId="6" borderId="20" xfId="0" applyFont="1" applyFill="1" applyBorder="1"/>
    <xf numFmtId="0" fontId="0" fillId="6" borderId="20" xfId="0" applyFill="1" applyBorder="1"/>
    <xf numFmtId="20" fontId="3" fillId="12" borderId="17" xfId="0" applyNumberFormat="1" applyFont="1" applyFill="1" applyBorder="1" applyAlignment="1" applyProtection="1">
      <alignment horizontal="center"/>
      <protection locked="0"/>
    </xf>
    <xf numFmtId="0" fontId="12" fillId="7" borderId="9" xfId="0" applyFont="1" applyFill="1" applyBorder="1" applyAlignment="1">
      <alignment horizontal="center" vertical="center"/>
    </xf>
    <xf numFmtId="0" fontId="31" fillId="6" borderId="0" xfId="0" applyFont="1" applyFill="1" applyProtection="1"/>
    <xf numFmtId="0" fontId="32" fillId="6" borderId="0" xfId="0" applyFont="1" applyFill="1" applyProtection="1"/>
    <xf numFmtId="0" fontId="12" fillId="6" borderId="0" xfId="0" applyFont="1" applyFill="1" applyProtection="1"/>
    <xf numFmtId="0" fontId="17" fillId="6" borderId="0" xfId="0" applyFont="1" applyFill="1" applyAlignment="1" applyProtection="1">
      <alignment horizontal="left" vertical="center"/>
    </xf>
    <xf numFmtId="14" fontId="24" fillId="0" borderId="0" xfId="0" applyNumberFormat="1" applyFont="1" applyFill="1" applyBorder="1" applyProtection="1"/>
    <xf numFmtId="2" fontId="24" fillId="0" borderId="0" xfId="0" applyNumberFormat="1" applyFont="1" applyFill="1" applyBorder="1" applyProtection="1"/>
    <xf numFmtId="0" fontId="0" fillId="20" borderId="30" xfId="0" applyFont="1" applyFill="1" applyBorder="1" applyProtection="1"/>
    <xf numFmtId="0" fontId="0" fillId="20" borderId="45" xfId="0" applyFont="1" applyFill="1" applyBorder="1" applyProtection="1"/>
    <xf numFmtId="0" fontId="0" fillId="20" borderId="31" xfId="0" applyFont="1" applyFill="1" applyBorder="1" applyProtection="1"/>
    <xf numFmtId="165" fontId="0" fillId="3" borderId="0" xfId="2" applyNumberFormat="1" applyFont="1" applyFill="1" applyBorder="1" applyAlignment="1" applyProtection="1">
      <alignment horizontal="center"/>
    </xf>
    <xf numFmtId="0" fontId="2" fillId="12" borderId="14" xfId="0" applyFont="1" applyFill="1" applyBorder="1" applyAlignment="1" applyProtection="1">
      <alignment vertical="center"/>
    </xf>
    <xf numFmtId="0" fontId="2" fillId="12" borderId="0" xfId="0" applyFont="1" applyFill="1" applyBorder="1" applyAlignment="1" applyProtection="1">
      <alignment vertical="center"/>
    </xf>
    <xf numFmtId="0" fontId="28" fillId="16" borderId="0" xfId="0" applyFont="1" applyFill="1" applyBorder="1" applyAlignment="1" applyProtection="1">
      <alignment horizontal="left" vertical="center" wrapText="1"/>
    </xf>
    <xf numFmtId="1" fontId="28" fillId="16" borderId="0" xfId="0" applyNumberFormat="1" applyFont="1" applyFill="1" applyBorder="1" applyAlignment="1" applyProtection="1">
      <alignment horizontal="left" vertical="center" wrapText="1"/>
    </xf>
    <xf numFmtId="0" fontId="20" fillId="14" borderId="2" xfId="0" applyFont="1" applyFill="1" applyBorder="1" applyAlignment="1" applyProtection="1">
      <alignment horizontal="center"/>
    </xf>
    <xf numFmtId="0" fontId="20" fillId="14" borderId="1" xfId="0" applyFont="1" applyFill="1" applyBorder="1" applyAlignment="1" applyProtection="1">
      <alignment horizontal="center"/>
    </xf>
    <xf numFmtId="0" fontId="19" fillId="3" borderId="18" xfId="0" applyFont="1" applyFill="1" applyBorder="1" applyAlignment="1" applyProtection="1">
      <alignment horizontal="center"/>
    </xf>
    <xf numFmtId="0" fontId="19" fillId="6" borderId="3" xfId="0" applyFont="1" applyFill="1" applyBorder="1" applyProtection="1"/>
    <xf numFmtId="165" fontId="20" fillId="15" borderId="17" xfId="2" applyNumberFormat="1" applyFont="1" applyFill="1" applyBorder="1" applyAlignment="1" applyProtection="1">
      <alignment horizontal="left"/>
    </xf>
    <xf numFmtId="0" fontId="19" fillId="6" borderId="20" xfId="0" applyFont="1" applyFill="1" applyBorder="1" applyProtection="1"/>
    <xf numFmtId="0" fontId="19" fillId="0" borderId="20" xfId="0" applyFont="1" applyFill="1" applyBorder="1" applyProtection="1"/>
    <xf numFmtId="165" fontId="20" fillId="3" borderId="14" xfId="2" applyNumberFormat="1" applyFont="1" applyFill="1" applyBorder="1" applyAlignment="1" applyProtection="1">
      <alignment horizontal="left"/>
    </xf>
    <xf numFmtId="167" fontId="20" fillId="13" borderId="19" xfId="2" applyNumberFormat="1" applyFont="1" applyFill="1" applyBorder="1" applyAlignment="1" applyProtection="1">
      <alignment horizontal="center"/>
    </xf>
    <xf numFmtId="167" fontId="20" fillId="7" borderId="19" xfId="2" applyNumberFormat="1" applyFont="1" applyFill="1" applyBorder="1" applyAlignment="1" applyProtection="1">
      <alignment horizontal="center"/>
    </xf>
    <xf numFmtId="167" fontId="20" fillId="7" borderId="20" xfId="2" applyNumberFormat="1" applyFont="1" applyFill="1" applyBorder="1" applyAlignment="1" applyProtection="1">
      <alignment horizontal="center"/>
    </xf>
    <xf numFmtId="164" fontId="3" fillId="12" borderId="36" xfId="1" applyFont="1" applyFill="1" applyBorder="1" applyAlignment="1" applyProtection="1">
      <alignment vertical="center"/>
      <protection locked="0"/>
    </xf>
    <xf numFmtId="164" fontId="3" fillId="12" borderId="1" xfId="1" applyFont="1" applyFill="1" applyBorder="1" applyAlignment="1" applyProtection="1">
      <alignment vertical="center"/>
      <protection locked="0"/>
    </xf>
    <xf numFmtId="14" fontId="6" fillId="23" borderId="27" xfId="0" applyNumberFormat="1" applyFont="1" applyFill="1" applyBorder="1" applyAlignment="1" applyProtection="1">
      <alignment horizontal="center"/>
    </xf>
    <xf numFmtId="14" fontId="6" fillId="23" borderId="18" xfId="0" applyNumberFormat="1" applyFont="1" applyFill="1" applyBorder="1" applyAlignment="1" applyProtection="1">
      <alignment horizontal="center"/>
    </xf>
    <xf numFmtId="14" fontId="6" fillId="23" borderId="37" xfId="0" applyNumberFormat="1" applyFont="1" applyFill="1" applyBorder="1" applyAlignment="1" applyProtection="1">
      <alignment horizontal="center"/>
    </xf>
    <xf numFmtId="0" fontId="1" fillId="3" borderId="27" xfId="0" applyFont="1" applyFill="1" applyBorder="1" applyAlignment="1" applyProtection="1">
      <alignment horizontal="center" vertical="center"/>
    </xf>
    <xf numFmtId="0" fontId="1" fillId="3" borderId="18" xfId="0" applyFont="1" applyFill="1" applyBorder="1" applyAlignment="1" applyProtection="1">
      <alignment horizontal="center" vertical="center"/>
    </xf>
    <xf numFmtId="0" fontId="1" fillId="3" borderId="37" xfId="0" applyFont="1" applyFill="1" applyBorder="1" applyAlignment="1" applyProtection="1">
      <alignment horizontal="center" vertical="center"/>
    </xf>
    <xf numFmtId="0" fontId="0" fillId="21" borderId="27" xfId="0" applyFont="1" applyFill="1" applyBorder="1" applyAlignment="1" applyProtection="1">
      <alignment horizontal="center"/>
    </xf>
    <xf numFmtId="0" fontId="0" fillId="21" borderId="18" xfId="0" applyFont="1" applyFill="1" applyBorder="1" applyAlignment="1" applyProtection="1">
      <alignment horizontal="center"/>
    </xf>
    <xf numFmtId="0" fontId="0" fillId="21" borderId="37" xfId="0" applyFont="1" applyFill="1" applyBorder="1" applyAlignment="1" applyProtection="1">
      <alignment horizontal="center"/>
    </xf>
    <xf numFmtId="0" fontId="17" fillId="6" borderId="0" xfId="0" applyFont="1" applyFill="1" applyAlignment="1" applyProtection="1">
      <alignment horizontal="center" vertical="center"/>
    </xf>
    <xf numFmtId="0" fontId="1" fillId="18" borderId="0" xfId="0" applyFont="1" applyFill="1" applyBorder="1" applyAlignment="1" applyProtection="1">
      <alignment horizontal="left" vertical="center" wrapText="1"/>
    </xf>
    <xf numFmtId="0" fontId="1" fillId="18" borderId="32" xfId="0" applyFont="1" applyFill="1" applyBorder="1" applyAlignment="1" applyProtection="1">
      <alignment horizontal="left" vertical="center" wrapText="1"/>
    </xf>
    <xf numFmtId="0" fontId="0" fillId="7" borderId="10" xfId="0" applyFill="1" applyBorder="1" applyAlignment="1" applyProtection="1">
      <alignment horizontal="right"/>
    </xf>
    <xf numFmtId="0" fontId="0" fillId="7" borderId="31" xfId="0" applyFill="1" applyBorder="1" applyAlignment="1" applyProtection="1">
      <alignment horizontal="right"/>
    </xf>
    <xf numFmtId="165" fontId="3" fillId="13" borderId="19" xfId="2" applyNumberFormat="1" applyFont="1" applyFill="1" applyBorder="1" applyAlignment="1" applyProtection="1">
      <alignment horizontal="left"/>
      <protection locked="0"/>
    </xf>
    <xf numFmtId="0" fontId="0" fillId="0" borderId="20" xfId="0" applyBorder="1" applyProtection="1">
      <protection locked="0"/>
    </xf>
    <xf numFmtId="0" fontId="0" fillId="0" borderId="21" xfId="0" applyBorder="1" applyProtection="1">
      <protection locked="0"/>
    </xf>
    <xf numFmtId="0" fontId="5" fillId="7" borderId="13"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wrapText="1"/>
    </xf>
    <xf numFmtId="0" fontId="5" fillId="7" borderId="21" xfId="0" applyFont="1" applyFill="1" applyBorder="1" applyAlignment="1" applyProtection="1">
      <alignment horizontal="left" vertical="center" wrapText="1"/>
    </xf>
    <xf numFmtId="0" fontId="6" fillId="6" borderId="19" xfId="0" applyFont="1" applyFill="1" applyBorder="1" applyAlignment="1" applyProtection="1">
      <alignment horizontal="center" vertical="center" wrapText="1"/>
    </xf>
    <xf numFmtId="0" fontId="6" fillId="6" borderId="20" xfId="0" applyFont="1" applyFill="1" applyBorder="1" applyAlignment="1" applyProtection="1">
      <alignment horizontal="center" vertical="center" wrapText="1"/>
    </xf>
    <xf numFmtId="0" fontId="6" fillId="6" borderId="21" xfId="0" applyFont="1" applyFill="1" applyBorder="1" applyAlignment="1" applyProtection="1">
      <alignment horizontal="center" vertical="center" wrapText="1"/>
    </xf>
    <xf numFmtId="0" fontId="31" fillId="6" borderId="0" xfId="0" applyFont="1" applyFill="1" applyAlignment="1" applyProtection="1">
      <alignment horizontal="left" vertical="center" wrapText="1"/>
    </xf>
    <xf numFmtId="0" fontId="5" fillId="7" borderId="13" xfId="0" applyFont="1" applyFill="1" applyBorder="1" applyAlignment="1" applyProtection="1">
      <alignment horizontal="center"/>
    </xf>
    <xf numFmtId="0" fontId="5" fillId="7" borderId="14" xfId="0" applyFont="1" applyFill="1" applyBorder="1" applyAlignment="1" applyProtection="1">
      <alignment horizontal="center"/>
    </xf>
    <xf numFmtId="0" fontId="5" fillId="7" borderId="30" xfId="0" applyFont="1" applyFill="1" applyBorder="1" applyAlignment="1" applyProtection="1">
      <alignment horizontal="center"/>
    </xf>
    <xf numFmtId="0" fontId="0" fillId="7" borderId="14" xfId="0" applyFill="1" applyBorder="1" applyAlignment="1" applyProtection="1">
      <alignment horizontal="right"/>
    </xf>
    <xf numFmtId="0" fontId="0" fillId="7" borderId="30" xfId="0" applyFill="1" applyBorder="1" applyAlignment="1" applyProtection="1">
      <alignment horizontal="right"/>
    </xf>
    <xf numFmtId="0" fontId="22" fillId="0" borderId="0" xfId="0" applyFont="1" applyAlignment="1" applyProtection="1">
      <alignment horizontal="center" vertical="center" wrapText="1"/>
    </xf>
    <xf numFmtId="0" fontId="1" fillId="7" borderId="36" xfId="0" applyFont="1" applyFill="1" applyBorder="1" applyAlignment="1" applyProtection="1">
      <alignment horizontal="left" vertical="center" wrapText="1"/>
    </xf>
    <xf numFmtId="0" fontId="1" fillId="7" borderId="18" xfId="0" applyFont="1" applyFill="1" applyBorder="1" applyAlignment="1" applyProtection="1">
      <alignment horizontal="left" vertical="center" wrapText="1"/>
    </xf>
    <xf numFmtId="0" fontId="1" fillId="7" borderId="37" xfId="0" applyFont="1" applyFill="1" applyBorder="1" applyAlignment="1" applyProtection="1">
      <alignment horizontal="left" vertical="center" wrapText="1"/>
    </xf>
    <xf numFmtId="0" fontId="1" fillId="12" borderId="19" xfId="0" applyFont="1" applyFill="1" applyBorder="1" applyAlignment="1" applyProtection="1">
      <alignment horizontal="center"/>
      <protection locked="0"/>
    </xf>
    <xf numFmtId="0" fontId="1" fillId="12" borderId="20" xfId="0" applyFont="1" applyFill="1" applyBorder="1" applyAlignment="1" applyProtection="1">
      <alignment horizontal="center"/>
      <protection locked="0"/>
    </xf>
    <xf numFmtId="0" fontId="1" fillId="12" borderId="21" xfId="0" applyFont="1" applyFill="1" applyBorder="1" applyAlignment="1" applyProtection="1">
      <alignment horizontal="center"/>
      <protection locked="0"/>
    </xf>
    <xf numFmtId="167" fontId="1" fillId="13" borderId="19" xfId="2" applyNumberFormat="1" applyFont="1" applyFill="1" applyBorder="1" applyAlignment="1" applyProtection="1">
      <alignment horizontal="center"/>
      <protection locked="0"/>
    </xf>
    <xf numFmtId="167" fontId="1" fillId="13" borderId="20" xfId="2" applyNumberFormat="1" applyFont="1" applyFill="1" applyBorder="1" applyAlignment="1" applyProtection="1">
      <alignment horizontal="center"/>
      <protection locked="0"/>
    </xf>
    <xf numFmtId="167" fontId="1" fillId="13" borderId="21" xfId="2" applyNumberFormat="1" applyFont="1" applyFill="1" applyBorder="1" applyAlignment="1" applyProtection="1">
      <alignment horizontal="center"/>
      <protection locked="0"/>
    </xf>
    <xf numFmtId="164" fontId="1" fillId="13" borderId="19" xfId="1" applyFont="1" applyFill="1" applyBorder="1" applyAlignment="1" applyProtection="1">
      <alignment horizontal="center"/>
      <protection locked="0"/>
    </xf>
    <xf numFmtId="164" fontId="1" fillId="13" borderId="20" xfId="1" applyFont="1" applyFill="1" applyBorder="1" applyAlignment="1" applyProtection="1">
      <alignment horizontal="center"/>
      <protection locked="0"/>
    </xf>
    <xf numFmtId="164" fontId="1" fillId="13" borderId="21" xfId="1" applyFont="1" applyFill="1" applyBorder="1" applyAlignment="1" applyProtection="1">
      <alignment horizontal="center"/>
      <protection locked="0"/>
    </xf>
    <xf numFmtId="165" fontId="1" fillId="3" borderId="38" xfId="2" applyNumberFormat="1" applyFont="1" applyFill="1" applyBorder="1" applyAlignment="1" applyProtection="1">
      <alignment horizontal="left"/>
    </xf>
    <xf numFmtId="165" fontId="1" fillId="3" borderId="39" xfId="2" applyNumberFormat="1" applyFont="1" applyFill="1" applyBorder="1" applyAlignment="1" applyProtection="1">
      <alignment horizontal="left"/>
    </xf>
    <xf numFmtId="165" fontId="1" fillId="3" borderId="19" xfId="2" applyNumberFormat="1" applyFont="1" applyFill="1" applyBorder="1" applyAlignment="1" applyProtection="1">
      <alignment horizontal="center"/>
    </xf>
    <xf numFmtId="165" fontId="1" fillId="3" borderId="20" xfId="2" applyNumberFormat="1" applyFont="1" applyFill="1" applyBorder="1" applyAlignment="1" applyProtection="1">
      <alignment horizontal="center"/>
    </xf>
    <xf numFmtId="165" fontId="1" fillId="3" borderId="40" xfId="2" applyNumberFormat="1" applyFont="1" applyFill="1" applyBorder="1" applyAlignment="1" applyProtection="1">
      <alignment horizontal="center"/>
    </xf>
    <xf numFmtId="0" fontId="1" fillId="4" borderId="19" xfId="0" applyFont="1" applyFill="1" applyBorder="1" applyAlignment="1" applyProtection="1">
      <alignment vertical="center"/>
    </xf>
    <xf numFmtId="0" fontId="1" fillId="4" borderId="20" xfId="0" applyFont="1" applyFill="1" applyBorder="1" applyAlignment="1" applyProtection="1">
      <alignment vertical="center"/>
    </xf>
    <xf numFmtId="0" fontId="1" fillId="4" borderId="21" xfId="0" applyFont="1" applyFill="1" applyBorder="1" applyAlignment="1" applyProtection="1">
      <alignment vertical="center"/>
    </xf>
    <xf numFmtId="0" fontId="0" fillId="7" borderId="0" xfId="0" applyFill="1" applyBorder="1" applyAlignment="1" applyProtection="1">
      <alignment horizontal="center"/>
    </xf>
    <xf numFmtId="0" fontId="0" fillId="7" borderId="43" xfId="0" applyFill="1" applyBorder="1" applyAlignment="1" applyProtection="1">
      <alignment horizontal="center"/>
    </xf>
    <xf numFmtId="165" fontId="0" fillId="3" borderId="0" xfId="2" applyNumberFormat="1" applyFont="1" applyFill="1" applyBorder="1" applyAlignment="1" applyProtection="1">
      <alignment horizontal="center"/>
    </xf>
    <xf numFmtId="165" fontId="0" fillId="3" borderId="32" xfId="2" applyNumberFormat="1" applyFont="1" applyFill="1" applyBorder="1" applyAlignment="1" applyProtection="1">
      <alignment horizontal="center"/>
    </xf>
    <xf numFmtId="164" fontId="1" fillId="13" borderId="44" xfId="1" applyFont="1" applyFill="1" applyBorder="1" applyAlignment="1" applyProtection="1">
      <alignment horizontal="center"/>
      <protection locked="0"/>
    </xf>
    <xf numFmtId="164" fontId="1" fillId="13" borderId="40" xfId="1" applyFont="1" applyFill="1" applyBorder="1" applyAlignment="1" applyProtection="1">
      <alignment horizontal="center"/>
      <protection locked="0"/>
    </xf>
    <xf numFmtId="0" fontId="1" fillId="17" borderId="0" xfId="0" applyFont="1" applyFill="1" applyBorder="1" applyAlignment="1" applyProtection="1">
      <alignment horizontal="center" vertical="center" wrapText="1"/>
    </xf>
    <xf numFmtId="0" fontId="1" fillId="18" borderId="0" xfId="0" applyFont="1" applyFill="1" applyAlignment="1" applyProtection="1">
      <alignment horizontal="center" vertical="center"/>
    </xf>
    <xf numFmtId="14" fontId="6" fillId="10" borderId="27" xfId="0" applyNumberFormat="1" applyFont="1" applyFill="1" applyBorder="1" applyAlignment="1" applyProtection="1">
      <alignment horizontal="center"/>
    </xf>
    <xf numFmtId="14" fontId="6" fillId="10" borderId="18" xfId="0" applyNumberFormat="1" applyFont="1" applyFill="1" applyBorder="1" applyAlignment="1" applyProtection="1">
      <alignment horizontal="center"/>
    </xf>
    <xf numFmtId="14" fontId="6" fillId="10" borderId="37" xfId="0" applyNumberFormat="1" applyFont="1" applyFill="1" applyBorder="1" applyAlignment="1" applyProtection="1">
      <alignment horizontal="center"/>
    </xf>
    <xf numFmtId="0" fontId="0" fillId="2" borderId="41" xfId="0" applyFont="1" applyFill="1" applyBorder="1" applyAlignment="1" applyProtection="1">
      <alignment horizontal="center"/>
    </xf>
    <xf numFmtId="0" fontId="0" fillId="2" borderId="39" xfId="0" applyFont="1" applyFill="1" applyBorder="1" applyAlignment="1" applyProtection="1">
      <alignment horizontal="center"/>
    </xf>
    <xf numFmtId="0" fontId="0" fillId="2" borderId="42" xfId="0" applyFont="1" applyFill="1" applyBorder="1" applyAlignment="1" applyProtection="1">
      <alignment horizontal="center"/>
    </xf>
    <xf numFmtId="0" fontId="0" fillId="9" borderId="19" xfId="0" applyFont="1" applyFill="1" applyBorder="1" applyAlignment="1" applyProtection="1">
      <alignment horizontal="center"/>
    </xf>
    <xf numFmtId="0" fontId="0" fillId="9" borderId="20" xfId="0" applyFont="1" applyFill="1" applyBorder="1" applyAlignment="1" applyProtection="1">
      <alignment horizontal="center"/>
    </xf>
    <xf numFmtId="0" fontId="0" fillId="9" borderId="21" xfId="0" applyFont="1" applyFill="1" applyBorder="1" applyAlignment="1" applyProtection="1">
      <alignment horizontal="center"/>
    </xf>
    <xf numFmtId="0" fontId="0" fillId="2" borderId="27" xfId="0" applyFont="1" applyFill="1" applyBorder="1" applyAlignment="1" applyProtection="1">
      <alignment horizontal="center"/>
    </xf>
    <xf numFmtId="0" fontId="0" fillId="2" borderId="18" xfId="0" applyFont="1" applyFill="1" applyBorder="1" applyAlignment="1" applyProtection="1">
      <alignment horizontal="center"/>
    </xf>
    <xf numFmtId="0" fontId="0" fillId="2" borderId="37" xfId="0" applyFont="1" applyFill="1" applyBorder="1" applyAlignment="1" applyProtection="1">
      <alignment horizontal="center"/>
    </xf>
    <xf numFmtId="0" fontId="0" fillId="12" borderId="10" xfId="0" applyFill="1" applyBorder="1" applyAlignment="1">
      <alignment horizontal="left" vertical="center" wrapText="1"/>
    </xf>
    <xf numFmtId="0" fontId="7" fillId="12" borderId="10" xfId="0" applyFont="1" applyFill="1" applyBorder="1" applyAlignment="1">
      <alignment horizontal="left" vertical="center" wrapText="1"/>
    </xf>
    <xf numFmtId="0" fontId="7" fillId="12" borderId="31" xfId="0" applyFont="1" applyFill="1" applyBorder="1" applyAlignment="1">
      <alignment horizontal="left" vertical="center" wrapText="1"/>
    </xf>
    <xf numFmtId="0" fontId="0" fillId="12" borderId="20" xfId="0" applyFill="1" applyBorder="1" applyAlignment="1">
      <alignment horizontal="left" vertical="center" wrapText="1"/>
    </xf>
    <xf numFmtId="0" fontId="0" fillId="12" borderId="21" xfId="0" applyFill="1" applyBorder="1" applyAlignment="1">
      <alignment horizontal="left" vertical="center" wrapText="1"/>
    </xf>
    <xf numFmtId="0" fontId="1" fillId="8" borderId="13" xfId="0" applyFont="1" applyFill="1" applyBorder="1" applyAlignment="1">
      <alignment horizontal="left" vertical="center" wrapText="1"/>
    </xf>
    <xf numFmtId="0" fontId="1" fillId="8" borderId="14" xfId="0" applyFont="1" applyFill="1" applyBorder="1" applyAlignment="1">
      <alignment horizontal="left" vertical="center" wrapText="1"/>
    </xf>
    <xf numFmtId="0" fontId="1" fillId="8" borderId="30" xfId="0" applyFont="1" applyFill="1" applyBorder="1" applyAlignment="1">
      <alignment horizontal="left" vertical="center" wrapText="1"/>
    </xf>
    <xf numFmtId="0" fontId="1" fillId="8" borderId="9" xfId="0" applyFont="1" applyFill="1" applyBorder="1" applyAlignment="1">
      <alignment horizontal="left" vertical="center" wrapText="1"/>
    </xf>
    <xf numFmtId="0" fontId="1" fillId="8" borderId="10" xfId="0" applyFont="1" applyFill="1" applyBorder="1" applyAlignment="1">
      <alignment horizontal="left" vertical="center" wrapText="1"/>
    </xf>
    <xf numFmtId="0" fontId="1" fillId="8" borderId="31" xfId="0" applyFont="1" applyFill="1" applyBorder="1" applyAlignment="1">
      <alignment horizontal="left" vertical="center" wrapText="1"/>
    </xf>
    <xf numFmtId="0" fontId="12" fillId="7" borderId="13" xfId="0" applyFont="1" applyFill="1" applyBorder="1" applyAlignment="1">
      <alignment horizontal="center" vertical="center"/>
    </xf>
    <xf numFmtId="0" fontId="12" fillId="7" borderId="9" xfId="0" applyFont="1" applyFill="1" applyBorder="1" applyAlignment="1">
      <alignment horizontal="center" vertical="center"/>
    </xf>
    <xf numFmtId="0" fontId="0" fillId="12" borderId="14" xfId="0" applyFill="1" applyBorder="1" applyAlignment="1">
      <alignment horizontal="left" vertical="center" wrapText="1"/>
    </xf>
    <xf numFmtId="0" fontId="0" fillId="12" borderId="30" xfId="0" applyFill="1" applyBorder="1" applyAlignment="1">
      <alignment horizontal="left" vertical="center" wrapText="1"/>
    </xf>
    <xf numFmtId="0" fontId="0" fillId="12" borderId="14" xfId="0" applyFill="1" applyBorder="1" applyAlignment="1">
      <alignment vertical="center" wrapText="1"/>
    </xf>
    <xf numFmtId="0" fontId="0" fillId="12" borderId="30" xfId="0" applyFill="1" applyBorder="1" applyAlignment="1">
      <alignment vertical="center" wrapText="1"/>
    </xf>
    <xf numFmtId="0" fontId="0" fillId="12" borderId="10" xfId="0" applyFill="1" applyBorder="1" applyAlignment="1">
      <alignment vertical="center" wrapText="1"/>
    </xf>
    <xf numFmtId="0" fontId="0" fillId="12" borderId="31" xfId="0" applyFill="1" applyBorder="1" applyAlignment="1">
      <alignment vertical="center" wrapText="1"/>
    </xf>
    <xf numFmtId="0" fontId="12" fillId="7" borderId="8" xfId="0" applyFont="1" applyFill="1" applyBorder="1" applyAlignment="1">
      <alignment horizontal="center" vertical="center"/>
    </xf>
    <xf numFmtId="0" fontId="0" fillId="12" borderId="0" xfId="0" applyFill="1" applyAlignment="1">
      <alignment horizontal="left" vertical="center" wrapText="1"/>
    </xf>
    <xf numFmtId="0" fontId="0" fillId="12" borderId="32" xfId="0" applyFill="1" applyBorder="1" applyAlignment="1">
      <alignment horizontal="left" vertical="center" wrapText="1"/>
    </xf>
    <xf numFmtId="0" fontId="0" fillId="12" borderId="0" xfId="0" applyFill="1" applyBorder="1" applyAlignment="1">
      <alignment horizontal="left" vertical="center" wrapText="1"/>
    </xf>
    <xf numFmtId="0" fontId="7" fillId="12" borderId="0" xfId="0" applyFont="1" applyFill="1" applyBorder="1" applyAlignment="1">
      <alignment horizontal="left" vertical="center" wrapText="1"/>
    </xf>
    <xf numFmtId="0" fontId="7" fillId="12" borderId="32" xfId="0" applyFont="1" applyFill="1" applyBorder="1" applyAlignment="1">
      <alignment horizontal="left" vertical="center" wrapText="1"/>
    </xf>
    <xf numFmtId="0" fontId="0" fillId="12" borderId="31" xfId="0" applyFill="1" applyBorder="1" applyAlignment="1">
      <alignment horizontal="left" vertical="center" wrapText="1"/>
    </xf>
    <xf numFmtId="0" fontId="1" fillId="8" borderId="19"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1" xfId="0" applyFont="1" applyFill="1" applyBorder="1" applyAlignment="1">
      <alignment horizontal="center" vertical="center" wrapText="1"/>
    </xf>
  </cellXfs>
  <cellStyles count="5">
    <cellStyle name="Euro" xfId="1" xr:uid="{00000000-0005-0000-0000-000000000000}"/>
    <cellStyle name="Link" xfId="3" builtinId="8"/>
    <cellStyle name="Prozent" xfId="4" builtinId="5"/>
    <cellStyle name="Standard" xfId="0" builtinId="0"/>
    <cellStyle name="Währung" xfId="2" builtinId="4"/>
  </cellStyles>
  <dxfs count="0"/>
  <tableStyles count="0" defaultTableStyle="TableStyleMedium9"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Relationship Id="rId3" Type="http://schemas.openxmlformats.org/officeDocument/2006/relationships/worksheet" Target="worksheets/sheet3.xml"></Relationship><Relationship Id="rId7" Type="http://schemas.openxmlformats.org/officeDocument/2006/relationships/calcChain" Target="calcChain.xml"></Relationship><Relationship Id="rId2" Type="http://schemas.openxmlformats.org/officeDocument/2006/relationships/worksheet" Target="worksheets/sheet2.xml"></Relationship><Relationship Id="rId1" Type="http://schemas.openxmlformats.org/officeDocument/2006/relationships/worksheet" Target="worksheets/sheet1.xml"></Relationship><Relationship Id="rId6" Type="http://schemas.openxmlformats.org/officeDocument/2006/relationships/sharedStrings" Target="sharedStrings.xml"></Relationship><Relationship Id="rId5" Type="http://schemas.openxmlformats.org/officeDocument/2006/relationships/styles" Target="styles.xml"></Relationship><Relationship Id="rId4" Type="http://schemas.openxmlformats.org/officeDocument/2006/relationships/theme" Target="theme/theme1.xml"></Relationship><Relationship Id="rId8" Type="http://schemas.openxmlformats.org/officeDocument/2006/relationships/customXml" Target="../customXml/item1.xml" /></Relationships>
</file>

<file path=xl/ctrlProps/ctrlProp1.xml><?xml version="1.0" encoding="utf-8"?>
<formControlPr xmlns="http://schemas.microsoft.com/office/spreadsheetml/2009/9/main" objectType="Radio" checked="Checked" firstButton="1" fmlaLink="$C$257" noThreeD="1"/>
</file>

<file path=xl/ctrlProps/ctrlProp2.xml><?xml version="1.0" encoding="utf-8"?>
<formControlPr xmlns="http://schemas.microsoft.com/office/spreadsheetml/2009/9/main" objectType="Radio" noThreeD="1"/>
</file>

<file path=xl/ctrlProps/ctrlProp3.xml><?xml version="1.0" encoding="utf-8"?>
<formControlPr xmlns="http://schemas.microsoft.com/office/spreadsheetml/2009/9/main" objectType="Radio" noThreeD="1"/>
</file>

<file path=xl/ctrlProps/ctrlProp4.xml><?xml version="1.0" encoding="utf-8"?>
<formControlPr xmlns="http://schemas.microsoft.com/office/spreadsheetml/2009/9/main" objectType="CheckBox" fmlaLink="$O$321" lockText="1" noThreeD="1"/>
</file>

<file path=xl/ctrlProps/ctrlProp5.xml><?xml version="1.0" encoding="utf-8"?>
<formControlPr xmlns="http://schemas.microsoft.com/office/spreadsheetml/2009/9/main" objectType="CheckBox" fmlaLink="$P$321" lockText="1" noThreeD="1"/>
</file>

<file path=xl/ctrlProps/ctrlProp6.xml><?xml version="1.0" encoding="utf-8"?>
<formControlPr xmlns="http://schemas.microsoft.com/office/spreadsheetml/2009/9/main" objectType="CheckBox" fmlaLink="$Q$321" lockText="1" noThreeD="1"/>
</file>

<file path=xl/ctrlProps/ctrlProp7.xml><?xml version="1.0" encoding="utf-8"?>
<formControlPr xmlns="http://schemas.microsoft.com/office/spreadsheetml/2009/9/main" objectType="CheckBox" fmlaLink="$O$322" lockText="1" noThreeD="1"/>
</file>

<file path=xl/ctrlProps/ctrlProp8.xml><?xml version="1.0" encoding="utf-8"?>
<formControlPr xmlns="http://schemas.microsoft.com/office/spreadsheetml/2009/9/main" objectType="CheckBox" fmlaLink="$P$322" lockText="1" noThreeD="1"/>
</file>

<file path=xl/ctrlProps/ctrlProp9.xml><?xml version="1.0" encoding="utf-8"?>
<formControlPr xmlns="http://schemas.microsoft.com/office/spreadsheetml/2009/9/main" objectType="CheckBox" fmlaLink="$Q$322" lockText="1" noThreeD="1"/>
</file>

<file path=xl/ctrlProps/ctrlProp10.xml><?xml version="1.0" encoding="utf-8"?>
<formControlPr xmlns="http://schemas.microsoft.com/office/spreadsheetml/2009/9/main" objectType="CheckBox" fmlaLink="$O$323" lockText="1" noThreeD="1"/>
</file>

<file path=xl/ctrlProps/ctrlProp11.xml><?xml version="1.0" encoding="utf-8"?>
<formControlPr xmlns="http://schemas.microsoft.com/office/spreadsheetml/2009/9/main" objectType="CheckBox" fmlaLink="$P$323" lockText="1" noThreeD="1"/>
</file>

<file path=xl/ctrlProps/ctrlProp12.xml><?xml version="1.0" encoding="utf-8"?>
<formControlPr xmlns="http://schemas.microsoft.com/office/spreadsheetml/2009/9/main" objectType="CheckBox" fmlaLink="$Q$323" lockText="1" noThreeD="1"/>
</file>

<file path=xl/ctrlProps/ctrlProp13.xml><?xml version="1.0" encoding="utf-8"?>
<formControlPr xmlns="http://schemas.microsoft.com/office/spreadsheetml/2009/9/main" objectType="CheckBox" fmlaLink="$O$324" lockText="1" noThreeD="1"/>
</file>

<file path=xl/ctrlProps/ctrlProp14.xml><?xml version="1.0" encoding="utf-8"?>
<formControlPr xmlns="http://schemas.microsoft.com/office/spreadsheetml/2009/9/main" objectType="CheckBox" fmlaLink="$P$324" lockText="1" noThreeD="1"/>
</file>

<file path=xl/ctrlProps/ctrlProp15.xml><?xml version="1.0" encoding="utf-8"?>
<formControlPr xmlns="http://schemas.microsoft.com/office/spreadsheetml/2009/9/main" objectType="CheckBox" fmlaLink="$Q$324" lockText="1" noThreeD="1"/>
</file>

<file path=xl/ctrlProps/ctrlProp16.xml><?xml version="1.0" encoding="utf-8"?>
<formControlPr xmlns="http://schemas.microsoft.com/office/spreadsheetml/2009/9/main" objectType="CheckBox" fmlaLink="$O$325" lockText="1" noThreeD="1"/>
</file>

<file path=xl/ctrlProps/ctrlProp17.xml><?xml version="1.0" encoding="utf-8"?>
<formControlPr xmlns="http://schemas.microsoft.com/office/spreadsheetml/2009/9/main" objectType="CheckBox" fmlaLink="$P$325" lockText="1" noThreeD="1"/>
</file>

<file path=xl/ctrlProps/ctrlProp18.xml><?xml version="1.0" encoding="utf-8"?>
<formControlPr xmlns="http://schemas.microsoft.com/office/spreadsheetml/2009/9/main" objectType="CheckBox" fmlaLink="$Q$325" lockText="1" noThreeD="1"/>
</file>

<file path=xl/ctrlProps/ctrlProp19.xml><?xml version="1.0" encoding="utf-8"?>
<formControlPr xmlns="http://schemas.microsoft.com/office/spreadsheetml/2009/9/main" objectType="CheckBox" fmlaLink="$O$326" lockText="1" noThreeD="1"/>
</file>

<file path=xl/ctrlProps/ctrlProp20.xml><?xml version="1.0" encoding="utf-8"?>
<formControlPr xmlns="http://schemas.microsoft.com/office/spreadsheetml/2009/9/main" objectType="CheckBox" fmlaLink="$P$326" lockText="1" noThreeD="1"/>
</file>

<file path=xl/ctrlProps/ctrlProp21.xml><?xml version="1.0" encoding="utf-8"?>
<formControlPr xmlns="http://schemas.microsoft.com/office/spreadsheetml/2009/9/main" objectType="CheckBox" fmlaLink="$Q$326" lockText="1" noThreeD="1"/>
</file>

<file path=xl/ctrlProps/ctrlProp22.xml><?xml version="1.0" encoding="utf-8"?>
<formControlPr xmlns="http://schemas.microsoft.com/office/spreadsheetml/2009/9/main" objectType="CheckBox" fmlaLink="$O$327" lockText="1" noThreeD="1"/>
</file>

<file path=xl/ctrlProps/ctrlProp23.xml><?xml version="1.0" encoding="utf-8"?>
<formControlPr xmlns="http://schemas.microsoft.com/office/spreadsheetml/2009/9/main" objectType="CheckBox" fmlaLink="$P$327" lockText="1" noThreeD="1"/>
</file>

<file path=xl/ctrlProps/ctrlProp24.xml><?xml version="1.0" encoding="utf-8"?>
<formControlPr xmlns="http://schemas.microsoft.com/office/spreadsheetml/2009/9/main" objectType="CheckBox" fmlaLink="$Q$327" lockText="1" noThreeD="1"/>
</file>

<file path=xl/ctrlProps/ctrlProp25.xml><?xml version="1.0" encoding="utf-8"?>
<formControlPr xmlns="http://schemas.microsoft.com/office/spreadsheetml/2009/9/main" objectType="CheckBox" fmlaLink="$O$328" lockText="1" noThreeD="1"/>
</file>

<file path=xl/ctrlProps/ctrlProp26.xml><?xml version="1.0" encoding="utf-8"?>
<formControlPr xmlns="http://schemas.microsoft.com/office/spreadsheetml/2009/9/main" objectType="CheckBox" fmlaLink="$P$328" lockText="1" noThreeD="1"/>
</file>

<file path=xl/ctrlProps/ctrlProp27.xml><?xml version="1.0" encoding="utf-8"?>
<formControlPr xmlns="http://schemas.microsoft.com/office/spreadsheetml/2009/9/main" objectType="CheckBox" fmlaLink="$Q$328" lockText="1" noThreeD="1"/>
</file>

<file path=xl/ctrlProps/ctrlProp28.xml><?xml version="1.0" encoding="utf-8"?>
<formControlPr xmlns="http://schemas.microsoft.com/office/spreadsheetml/2009/9/main" objectType="CheckBox" fmlaLink="$O$320" lockText="1" noThreeD="1"/>
</file>

<file path=xl/ctrlProps/ctrlProp29.xml><?xml version="1.0" encoding="utf-8"?>
<formControlPr xmlns="http://schemas.microsoft.com/office/spreadsheetml/2009/9/main" objectType="CheckBox" fmlaLink="$P$320" lockText="1" noThreeD="1"/>
</file>

<file path=xl/ctrlProps/ctrlProp30.xml><?xml version="1.0" encoding="utf-8"?>
<formControlPr xmlns="http://schemas.microsoft.com/office/spreadsheetml/2009/9/main" objectType="CheckBox" fmlaLink="$Q$320" lockText="1" noThreeD="1"/>
</file>

<file path=xl/ctrlProps/ctrlProp31.xml><?xml version="1.0" encoding="utf-8"?>
<formControlPr xmlns="http://schemas.microsoft.com/office/spreadsheetml/2009/9/main" objectType="CheckBox" fmlaLink="$C$270" lockText="1" noThreeD="1"/>
</file>

<file path=xl/ctrlProps/ctrlProp32.xml><?xml version="1.0" encoding="utf-8"?>
<formControlPr xmlns="http://schemas.microsoft.com/office/spreadsheetml/2009/9/main" objectType="CheckBox" fmlaLink="$C$272" lockText="1" noThreeD="1"/>
</file>

<file path=xl/drawings/drawing1.xml><?xml version="1.0" encoding="utf-8"?>
<xdr:wsDr xmlns:xdr="http://schemas.openxmlformats.org/drawingml/2006/spreadsheetDrawing" xmlns:a="http://schemas.openxmlformats.org/drawingml/2006/main">
  <xdr:twoCellAnchor>
    <xdr:from>
      <xdr:col>13</xdr:col>
      <xdr:colOff>361950</xdr:colOff>
      <xdr:row>361</xdr:row>
      <xdr:rowOff>19050</xdr:rowOff>
    </xdr:from>
    <xdr:to>
      <xdr:col>13</xdr:col>
      <xdr:colOff>361950</xdr:colOff>
      <xdr:row>361</xdr:row>
      <xdr:rowOff>171450</xdr:rowOff>
    </xdr:to>
    <xdr:sp macro="" textlink="">
      <xdr:nvSpPr>
        <xdr:cNvPr id="10226" name="Line 6">
          <a:extLst>
            <a:ext uri="{FF2B5EF4-FFF2-40B4-BE49-F238E27FC236}">
              <a16:creationId xmlns:a16="http://schemas.microsoft.com/office/drawing/2014/main" id="{00000000-0008-0000-0000-0000F2270000}"/>
            </a:ext>
          </a:extLst>
        </xdr:cNvPr>
        <xdr:cNvSpPr>
          <a:spLocks noChangeShapeType="1"/>
        </xdr:cNvSpPr>
      </xdr:nvSpPr>
      <xdr:spPr bwMode="auto">
        <a:xfrm flipH="1">
          <a:off x="6210300" y="8705850"/>
          <a:ext cx="0" cy="152400"/>
        </a:xfrm>
        <a:prstGeom prst="line">
          <a:avLst/>
        </a:prstGeom>
        <a:noFill/>
        <a:ln w="9360">
          <a:solidFill>
            <a:srgbClr val="000000"/>
          </a:solidFill>
          <a:miter lim="800000"/>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73693</xdr:colOff>
      <xdr:row>344</xdr:row>
      <xdr:rowOff>95250</xdr:rowOff>
    </xdr:from>
    <xdr:to>
      <xdr:col>12</xdr:col>
      <xdr:colOff>368968</xdr:colOff>
      <xdr:row>344</xdr:row>
      <xdr:rowOff>95250</xdr:rowOff>
    </xdr:to>
    <xdr:sp macro="" textlink="">
      <xdr:nvSpPr>
        <xdr:cNvPr id="10227" name="Line 36">
          <a:extLst>
            <a:ext uri="{FF2B5EF4-FFF2-40B4-BE49-F238E27FC236}">
              <a16:creationId xmlns:a16="http://schemas.microsoft.com/office/drawing/2014/main" id="{00000000-0008-0000-0000-0000F3270000}"/>
            </a:ext>
          </a:extLst>
        </xdr:cNvPr>
        <xdr:cNvSpPr>
          <a:spLocks noChangeShapeType="1"/>
        </xdr:cNvSpPr>
      </xdr:nvSpPr>
      <xdr:spPr bwMode="auto">
        <a:xfrm>
          <a:off x="4966535" y="5955632"/>
          <a:ext cx="295275" cy="0"/>
        </a:xfrm>
        <a:prstGeom prst="line">
          <a:avLst/>
        </a:prstGeom>
        <a:noFill/>
        <a:ln w="9360">
          <a:solidFill>
            <a:srgbClr val="000000"/>
          </a:solidFill>
          <a:miter lim="800000"/>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83218</xdr:colOff>
      <xdr:row>351</xdr:row>
      <xdr:rowOff>71688</xdr:rowOff>
    </xdr:from>
    <xdr:to>
      <xdr:col>12</xdr:col>
      <xdr:colOff>378493</xdr:colOff>
      <xdr:row>351</xdr:row>
      <xdr:rowOff>71688</xdr:rowOff>
    </xdr:to>
    <xdr:sp macro="" textlink="">
      <xdr:nvSpPr>
        <xdr:cNvPr id="10228" name="Line 37">
          <a:extLst>
            <a:ext uri="{FF2B5EF4-FFF2-40B4-BE49-F238E27FC236}">
              <a16:creationId xmlns:a16="http://schemas.microsoft.com/office/drawing/2014/main" id="{00000000-0008-0000-0000-0000F4270000}"/>
            </a:ext>
          </a:extLst>
        </xdr:cNvPr>
        <xdr:cNvSpPr>
          <a:spLocks noChangeShapeType="1"/>
        </xdr:cNvSpPr>
      </xdr:nvSpPr>
      <xdr:spPr bwMode="auto">
        <a:xfrm>
          <a:off x="4976060" y="7105149"/>
          <a:ext cx="295275" cy="0"/>
        </a:xfrm>
        <a:prstGeom prst="line">
          <a:avLst/>
        </a:prstGeom>
        <a:noFill/>
        <a:ln w="9360">
          <a:solidFill>
            <a:srgbClr val="000000"/>
          </a:solidFill>
          <a:miter lim="800000"/>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64168</xdr:colOff>
      <xdr:row>354</xdr:row>
      <xdr:rowOff>80712</xdr:rowOff>
    </xdr:from>
    <xdr:to>
      <xdr:col>12</xdr:col>
      <xdr:colOff>359443</xdr:colOff>
      <xdr:row>354</xdr:row>
      <xdr:rowOff>80712</xdr:rowOff>
    </xdr:to>
    <xdr:sp macro="" textlink="">
      <xdr:nvSpPr>
        <xdr:cNvPr id="10229" name="Line 38">
          <a:extLst>
            <a:ext uri="{FF2B5EF4-FFF2-40B4-BE49-F238E27FC236}">
              <a16:creationId xmlns:a16="http://schemas.microsoft.com/office/drawing/2014/main" id="{00000000-0008-0000-0000-0000F5270000}"/>
            </a:ext>
          </a:extLst>
        </xdr:cNvPr>
        <xdr:cNvSpPr>
          <a:spLocks noChangeShapeType="1"/>
        </xdr:cNvSpPr>
      </xdr:nvSpPr>
      <xdr:spPr bwMode="auto">
        <a:xfrm>
          <a:off x="4957010" y="7595436"/>
          <a:ext cx="295275" cy="0"/>
        </a:xfrm>
        <a:prstGeom prst="line">
          <a:avLst/>
        </a:prstGeom>
        <a:noFill/>
        <a:ln w="9360">
          <a:solidFill>
            <a:srgbClr val="000000"/>
          </a:solidFill>
          <a:miter lim="800000"/>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73694</xdr:colOff>
      <xdr:row>356</xdr:row>
      <xdr:rowOff>85725</xdr:rowOff>
    </xdr:from>
    <xdr:to>
      <xdr:col>12</xdr:col>
      <xdr:colOff>368969</xdr:colOff>
      <xdr:row>356</xdr:row>
      <xdr:rowOff>85725</xdr:rowOff>
    </xdr:to>
    <xdr:sp macro="" textlink="">
      <xdr:nvSpPr>
        <xdr:cNvPr id="10230" name="Line 39">
          <a:extLst>
            <a:ext uri="{FF2B5EF4-FFF2-40B4-BE49-F238E27FC236}">
              <a16:creationId xmlns:a16="http://schemas.microsoft.com/office/drawing/2014/main" id="{00000000-0008-0000-0000-0000F6270000}"/>
            </a:ext>
          </a:extLst>
        </xdr:cNvPr>
        <xdr:cNvSpPr>
          <a:spLocks noChangeShapeType="1"/>
        </xdr:cNvSpPr>
      </xdr:nvSpPr>
      <xdr:spPr bwMode="auto">
        <a:xfrm>
          <a:off x="4966536" y="7921291"/>
          <a:ext cx="295275" cy="0"/>
        </a:xfrm>
        <a:prstGeom prst="line">
          <a:avLst/>
        </a:prstGeom>
        <a:noFill/>
        <a:ln w="9360">
          <a:solidFill>
            <a:srgbClr val="000000"/>
          </a:solidFill>
          <a:miter lim="800000"/>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68179</xdr:colOff>
      <xdr:row>360</xdr:row>
      <xdr:rowOff>95250</xdr:rowOff>
    </xdr:from>
    <xdr:to>
      <xdr:col>12</xdr:col>
      <xdr:colOff>353929</xdr:colOff>
      <xdr:row>360</xdr:row>
      <xdr:rowOff>95250</xdr:rowOff>
    </xdr:to>
    <xdr:sp macro="" textlink="">
      <xdr:nvSpPr>
        <xdr:cNvPr id="10231" name="Line 40">
          <a:extLst>
            <a:ext uri="{FF2B5EF4-FFF2-40B4-BE49-F238E27FC236}">
              <a16:creationId xmlns:a16="http://schemas.microsoft.com/office/drawing/2014/main" id="{00000000-0008-0000-0000-0000F7270000}"/>
            </a:ext>
          </a:extLst>
        </xdr:cNvPr>
        <xdr:cNvSpPr>
          <a:spLocks noChangeShapeType="1"/>
        </xdr:cNvSpPr>
      </xdr:nvSpPr>
      <xdr:spPr bwMode="auto">
        <a:xfrm>
          <a:off x="4961021" y="8537408"/>
          <a:ext cx="285750" cy="0"/>
        </a:xfrm>
        <a:prstGeom prst="line">
          <a:avLst/>
        </a:prstGeom>
        <a:noFill/>
        <a:ln w="9360">
          <a:solidFill>
            <a:srgbClr val="000000"/>
          </a:solidFill>
          <a:miter lim="800000"/>
          <a:headEnd/>
          <a:tailEnd type="triangle" w="med" len="me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xdr:col>
          <xdr:colOff>99060</xdr:colOff>
          <xdr:row>7</xdr:row>
          <xdr:rowOff>83820</xdr:rowOff>
        </xdr:from>
        <xdr:to>
          <xdr:col>3</xdr:col>
          <xdr:colOff>38100</xdr:colOff>
          <xdr:row>9</xdr:row>
          <xdr:rowOff>7620</xdr:rowOff>
        </xdr:to>
        <xdr:sp macro="" textlink="">
          <xdr:nvSpPr>
            <xdr:cNvPr id="5212" name="Option Button 92" hidden="1">
              <a:extLst>
                <a:ext uri="{63B3BB69-23CF-44E3-9099-C40C66FF867C}">
                  <a14:compatExt spid="_x0000_s5212"/>
                </a:ext>
                <a:ext uri="{FF2B5EF4-FFF2-40B4-BE49-F238E27FC236}">
                  <a16:creationId xmlns:a16="http://schemas.microsoft.com/office/drawing/2014/main" id="{00000000-0008-0000-00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8</xdr:row>
          <xdr:rowOff>152400</xdr:rowOff>
        </xdr:from>
        <xdr:to>
          <xdr:col>3</xdr:col>
          <xdr:colOff>38100</xdr:colOff>
          <xdr:row>10</xdr:row>
          <xdr:rowOff>30480</xdr:rowOff>
        </xdr:to>
        <xdr:sp macro="" textlink="">
          <xdr:nvSpPr>
            <xdr:cNvPr id="5219" name="Option Button 99" hidden="1">
              <a:extLst>
                <a:ext uri="{63B3BB69-23CF-44E3-9099-C40C66FF867C}">
                  <a14:compatExt spid="_x0000_s5219"/>
                </a:ext>
                <a:ext uri="{FF2B5EF4-FFF2-40B4-BE49-F238E27FC236}">
                  <a16:creationId xmlns:a16="http://schemas.microsoft.com/office/drawing/2014/main" id="{00000000-0008-0000-0000-00006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9</xdr:row>
          <xdr:rowOff>152400</xdr:rowOff>
        </xdr:from>
        <xdr:to>
          <xdr:col>3</xdr:col>
          <xdr:colOff>38100</xdr:colOff>
          <xdr:row>11</xdr:row>
          <xdr:rowOff>30480</xdr:rowOff>
        </xdr:to>
        <xdr:sp macro="" textlink="">
          <xdr:nvSpPr>
            <xdr:cNvPr id="5220" name="Option Button 100" hidden="1">
              <a:extLst>
                <a:ext uri="{63B3BB69-23CF-44E3-9099-C40C66FF867C}">
                  <a14:compatExt spid="_x0000_s5220"/>
                </a:ext>
                <a:ext uri="{FF2B5EF4-FFF2-40B4-BE49-F238E27FC236}">
                  <a16:creationId xmlns:a16="http://schemas.microsoft.com/office/drawing/2014/main" id="{00000000-0008-0000-0000-00006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333</xdr:row>
          <xdr:rowOff>144780</xdr:rowOff>
        </xdr:from>
        <xdr:to>
          <xdr:col>10</xdr:col>
          <xdr:colOff>68580</xdr:colOff>
          <xdr:row>335</xdr:row>
          <xdr:rowOff>30480</xdr:rowOff>
        </xdr:to>
        <xdr:sp macro="" textlink="">
          <xdr:nvSpPr>
            <xdr:cNvPr id="5233" name="Check Box 113" hidden="1">
              <a:extLst>
                <a:ext uri="{63B3BB69-23CF-44E3-9099-C40C66FF867C}">
                  <a14:compatExt spid="_x0000_s5233"/>
                </a:ext>
                <a:ext uri="{FF2B5EF4-FFF2-40B4-BE49-F238E27FC236}">
                  <a16:creationId xmlns:a16="http://schemas.microsoft.com/office/drawing/2014/main" id="{00000000-0008-0000-0000-00007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333</xdr:row>
          <xdr:rowOff>144780</xdr:rowOff>
        </xdr:from>
        <xdr:to>
          <xdr:col>11</xdr:col>
          <xdr:colOff>68580</xdr:colOff>
          <xdr:row>335</xdr:row>
          <xdr:rowOff>30480</xdr:rowOff>
        </xdr:to>
        <xdr:sp macro="" textlink="">
          <xdr:nvSpPr>
            <xdr:cNvPr id="5234" name="Check Box 114" hidden="1">
              <a:extLst>
                <a:ext uri="{63B3BB69-23CF-44E3-9099-C40C66FF867C}">
                  <a14:compatExt spid="_x0000_s5234"/>
                </a:ext>
                <a:ext uri="{FF2B5EF4-FFF2-40B4-BE49-F238E27FC236}">
                  <a16:creationId xmlns:a16="http://schemas.microsoft.com/office/drawing/2014/main" id="{00000000-0008-0000-0000-00007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333</xdr:row>
          <xdr:rowOff>144780</xdr:rowOff>
        </xdr:from>
        <xdr:to>
          <xdr:col>12</xdr:col>
          <xdr:colOff>68580</xdr:colOff>
          <xdr:row>335</xdr:row>
          <xdr:rowOff>30480</xdr:rowOff>
        </xdr:to>
        <xdr:sp macro="" textlink="">
          <xdr:nvSpPr>
            <xdr:cNvPr id="5235" name="Check Box 115" hidden="1">
              <a:extLst>
                <a:ext uri="{63B3BB69-23CF-44E3-9099-C40C66FF867C}">
                  <a14:compatExt spid="_x0000_s5235"/>
                </a:ext>
                <a:ext uri="{FF2B5EF4-FFF2-40B4-BE49-F238E27FC236}">
                  <a16:creationId xmlns:a16="http://schemas.microsoft.com/office/drawing/2014/main" id="{00000000-0008-0000-0000-00007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334</xdr:row>
          <xdr:rowOff>144780</xdr:rowOff>
        </xdr:from>
        <xdr:to>
          <xdr:col>10</xdr:col>
          <xdr:colOff>68580</xdr:colOff>
          <xdr:row>336</xdr:row>
          <xdr:rowOff>7620</xdr:rowOff>
        </xdr:to>
        <xdr:sp macro="" textlink="">
          <xdr:nvSpPr>
            <xdr:cNvPr id="5236" name="Check Box 116" hidden="1">
              <a:extLst>
                <a:ext uri="{63B3BB69-23CF-44E3-9099-C40C66FF867C}">
                  <a14:compatExt spid="_x0000_s5236"/>
                </a:ext>
                <a:ext uri="{FF2B5EF4-FFF2-40B4-BE49-F238E27FC236}">
                  <a16:creationId xmlns:a16="http://schemas.microsoft.com/office/drawing/2014/main" id="{00000000-0008-0000-0000-00007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334</xdr:row>
          <xdr:rowOff>144780</xdr:rowOff>
        </xdr:from>
        <xdr:to>
          <xdr:col>11</xdr:col>
          <xdr:colOff>68580</xdr:colOff>
          <xdr:row>336</xdr:row>
          <xdr:rowOff>7620</xdr:rowOff>
        </xdr:to>
        <xdr:sp macro="" textlink="">
          <xdr:nvSpPr>
            <xdr:cNvPr id="5237" name="Check Box 117" hidden="1">
              <a:extLst>
                <a:ext uri="{63B3BB69-23CF-44E3-9099-C40C66FF867C}">
                  <a14:compatExt spid="_x0000_s5237"/>
                </a:ext>
                <a:ext uri="{FF2B5EF4-FFF2-40B4-BE49-F238E27FC236}">
                  <a16:creationId xmlns:a16="http://schemas.microsoft.com/office/drawing/2014/main" id="{00000000-0008-0000-0000-00007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334</xdr:row>
          <xdr:rowOff>144780</xdr:rowOff>
        </xdr:from>
        <xdr:to>
          <xdr:col>12</xdr:col>
          <xdr:colOff>68580</xdr:colOff>
          <xdr:row>336</xdr:row>
          <xdr:rowOff>7620</xdr:rowOff>
        </xdr:to>
        <xdr:sp macro="" textlink="">
          <xdr:nvSpPr>
            <xdr:cNvPr id="5238" name="Check Box 118" hidden="1">
              <a:extLst>
                <a:ext uri="{63B3BB69-23CF-44E3-9099-C40C66FF867C}">
                  <a14:compatExt spid="_x0000_s5238"/>
                </a:ext>
                <a:ext uri="{FF2B5EF4-FFF2-40B4-BE49-F238E27FC236}">
                  <a16:creationId xmlns:a16="http://schemas.microsoft.com/office/drawing/2014/main" id="{00000000-0008-0000-0000-00007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335</xdr:row>
          <xdr:rowOff>144780</xdr:rowOff>
        </xdr:from>
        <xdr:to>
          <xdr:col>10</xdr:col>
          <xdr:colOff>68580</xdr:colOff>
          <xdr:row>337</xdr:row>
          <xdr:rowOff>7620</xdr:rowOff>
        </xdr:to>
        <xdr:sp macro="" textlink="">
          <xdr:nvSpPr>
            <xdr:cNvPr id="5239" name="Check Box 119" hidden="1">
              <a:extLst>
                <a:ext uri="{63B3BB69-23CF-44E3-9099-C40C66FF867C}">
                  <a14:compatExt spid="_x0000_s5239"/>
                </a:ext>
                <a:ext uri="{FF2B5EF4-FFF2-40B4-BE49-F238E27FC236}">
                  <a16:creationId xmlns:a16="http://schemas.microsoft.com/office/drawing/2014/main" id="{00000000-0008-0000-0000-00007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335</xdr:row>
          <xdr:rowOff>144780</xdr:rowOff>
        </xdr:from>
        <xdr:to>
          <xdr:col>11</xdr:col>
          <xdr:colOff>68580</xdr:colOff>
          <xdr:row>337</xdr:row>
          <xdr:rowOff>7620</xdr:rowOff>
        </xdr:to>
        <xdr:sp macro="" textlink="">
          <xdr:nvSpPr>
            <xdr:cNvPr id="5240" name="Check Box 120" hidden="1">
              <a:extLst>
                <a:ext uri="{63B3BB69-23CF-44E3-9099-C40C66FF867C}">
                  <a14:compatExt spid="_x0000_s5240"/>
                </a:ext>
                <a:ext uri="{FF2B5EF4-FFF2-40B4-BE49-F238E27FC236}">
                  <a16:creationId xmlns:a16="http://schemas.microsoft.com/office/drawing/2014/main" id="{00000000-0008-0000-0000-00007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335</xdr:row>
          <xdr:rowOff>144780</xdr:rowOff>
        </xdr:from>
        <xdr:to>
          <xdr:col>12</xdr:col>
          <xdr:colOff>68580</xdr:colOff>
          <xdr:row>337</xdr:row>
          <xdr:rowOff>7620</xdr:rowOff>
        </xdr:to>
        <xdr:sp macro="" textlink="">
          <xdr:nvSpPr>
            <xdr:cNvPr id="5241" name="Check Box 121" hidden="1">
              <a:extLst>
                <a:ext uri="{63B3BB69-23CF-44E3-9099-C40C66FF867C}">
                  <a14:compatExt spid="_x0000_s5241"/>
                </a:ext>
                <a:ext uri="{FF2B5EF4-FFF2-40B4-BE49-F238E27FC236}">
                  <a16:creationId xmlns:a16="http://schemas.microsoft.com/office/drawing/2014/main" id="{00000000-0008-0000-0000-00007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336</xdr:row>
          <xdr:rowOff>144780</xdr:rowOff>
        </xdr:from>
        <xdr:to>
          <xdr:col>10</xdr:col>
          <xdr:colOff>68580</xdr:colOff>
          <xdr:row>338</xdr:row>
          <xdr:rowOff>7620</xdr:rowOff>
        </xdr:to>
        <xdr:sp macro="" textlink="">
          <xdr:nvSpPr>
            <xdr:cNvPr id="5242" name="Check Box 122" hidden="1">
              <a:extLst>
                <a:ext uri="{63B3BB69-23CF-44E3-9099-C40C66FF867C}">
                  <a14:compatExt spid="_x0000_s5242"/>
                </a:ext>
                <a:ext uri="{FF2B5EF4-FFF2-40B4-BE49-F238E27FC236}">
                  <a16:creationId xmlns:a16="http://schemas.microsoft.com/office/drawing/2014/main" id="{00000000-0008-0000-0000-00007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336</xdr:row>
          <xdr:rowOff>144780</xdr:rowOff>
        </xdr:from>
        <xdr:to>
          <xdr:col>11</xdr:col>
          <xdr:colOff>68580</xdr:colOff>
          <xdr:row>338</xdr:row>
          <xdr:rowOff>7620</xdr:rowOff>
        </xdr:to>
        <xdr:sp macro="" textlink="">
          <xdr:nvSpPr>
            <xdr:cNvPr id="5243" name="Check Box 123" hidden="1">
              <a:extLst>
                <a:ext uri="{63B3BB69-23CF-44E3-9099-C40C66FF867C}">
                  <a14:compatExt spid="_x0000_s5243"/>
                </a:ext>
                <a:ext uri="{FF2B5EF4-FFF2-40B4-BE49-F238E27FC236}">
                  <a16:creationId xmlns:a16="http://schemas.microsoft.com/office/drawing/2014/main" id="{00000000-0008-0000-0000-00007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336</xdr:row>
          <xdr:rowOff>144780</xdr:rowOff>
        </xdr:from>
        <xdr:to>
          <xdr:col>12</xdr:col>
          <xdr:colOff>68580</xdr:colOff>
          <xdr:row>338</xdr:row>
          <xdr:rowOff>7620</xdr:rowOff>
        </xdr:to>
        <xdr:sp macro="" textlink="">
          <xdr:nvSpPr>
            <xdr:cNvPr id="5244" name="Check Box 124" hidden="1">
              <a:extLst>
                <a:ext uri="{63B3BB69-23CF-44E3-9099-C40C66FF867C}">
                  <a14:compatExt spid="_x0000_s5244"/>
                </a:ext>
                <a:ext uri="{FF2B5EF4-FFF2-40B4-BE49-F238E27FC236}">
                  <a16:creationId xmlns:a16="http://schemas.microsoft.com/office/drawing/2014/main" id="{00000000-0008-0000-0000-00007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337</xdr:row>
          <xdr:rowOff>144780</xdr:rowOff>
        </xdr:from>
        <xdr:to>
          <xdr:col>10</xdr:col>
          <xdr:colOff>68580</xdr:colOff>
          <xdr:row>339</xdr:row>
          <xdr:rowOff>7620</xdr:rowOff>
        </xdr:to>
        <xdr:sp macro="" textlink="">
          <xdr:nvSpPr>
            <xdr:cNvPr id="5245" name="Check Box 125" hidden="1">
              <a:extLst>
                <a:ext uri="{63B3BB69-23CF-44E3-9099-C40C66FF867C}">
                  <a14:compatExt spid="_x0000_s5245"/>
                </a:ext>
                <a:ext uri="{FF2B5EF4-FFF2-40B4-BE49-F238E27FC236}">
                  <a16:creationId xmlns:a16="http://schemas.microsoft.com/office/drawing/2014/main" id="{00000000-0008-0000-0000-00007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337</xdr:row>
          <xdr:rowOff>144780</xdr:rowOff>
        </xdr:from>
        <xdr:to>
          <xdr:col>11</xdr:col>
          <xdr:colOff>68580</xdr:colOff>
          <xdr:row>339</xdr:row>
          <xdr:rowOff>7620</xdr:rowOff>
        </xdr:to>
        <xdr:sp macro="" textlink="">
          <xdr:nvSpPr>
            <xdr:cNvPr id="5246" name="Check Box 126" hidden="1">
              <a:extLst>
                <a:ext uri="{63B3BB69-23CF-44E3-9099-C40C66FF867C}">
                  <a14:compatExt spid="_x0000_s5246"/>
                </a:ext>
                <a:ext uri="{FF2B5EF4-FFF2-40B4-BE49-F238E27FC236}">
                  <a16:creationId xmlns:a16="http://schemas.microsoft.com/office/drawing/2014/main" id="{00000000-0008-0000-0000-00007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337</xdr:row>
          <xdr:rowOff>144780</xdr:rowOff>
        </xdr:from>
        <xdr:to>
          <xdr:col>12</xdr:col>
          <xdr:colOff>68580</xdr:colOff>
          <xdr:row>339</xdr:row>
          <xdr:rowOff>7620</xdr:rowOff>
        </xdr:to>
        <xdr:sp macro="" textlink="">
          <xdr:nvSpPr>
            <xdr:cNvPr id="5247" name="Check Box 127" hidden="1">
              <a:extLst>
                <a:ext uri="{63B3BB69-23CF-44E3-9099-C40C66FF867C}">
                  <a14:compatExt spid="_x0000_s5247"/>
                </a:ext>
                <a:ext uri="{FF2B5EF4-FFF2-40B4-BE49-F238E27FC236}">
                  <a16:creationId xmlns:a16="http://schemas.microsoft.com/office/drawing/2014/main" id="{00000000-0008-0000-0000-00007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338</xdr:row>
          <xdr:rowOff>144780</xdr:rowOff>
        </xdr:from>
        <xdr:to>
          <xdr:col>10</xdr:col>
          <xdr:colOff>68580</xdr:colOff>
          <xdr:row>340</xdr:row>
          <xdr:rowOff>7620</xdr:rowOff>
        </xdr:to>
        <xdr:sp macro="" textlink="">
          <xdr:nvSpPr>
            <xdr:cNvPr id="5248" name="Check Box 128" hidden="1">
              <a:extLst>
                <a:ext uri="{63B3BB69-23CF-44E3-9099-C40C66FF867C}">
                  <a14:compatExt spid="_x0000_s5248"/>
                </a:ext>
                <a:ext uri="{FF2B5EF4-FFF2-40B4-BE49-F238E27FC236}">
                  <a16:creationId xmlns:a16="http://schemas.microsoft.com/office/drawing/2014/main" id="{00000000-0008-0000-0000-00008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338</xdr:row>
          <xdr:rowOff>144780</xdr:rowOff>
        </xdr:from>
        <xdr:to>
          <xdr:col>11</xdr:col>
          <xdr:colOff>68580</xdr:colOff>
          <xdr:row>340</xdr:row>
          <xdr:rowOff>7620</xdr:rowOff>
        </xdr:to>
        <xdr:sp macro="" textlink="">
          <xdr:nvSpPr>
            <xdr:cNvPr id="5249" name="Check Box 129" hidden="1">
              <a:extLst>
                <a:ext uri="{63B3BB69-23CF-44E3-9099-C40C66FF867C}">
                  <a14:compatExt spid="_x0000_s5249"/>
                </a:ext>
                <a:ext uri="{FF2B5EF4-FFF2-40B4-BE49-F238E27FC236}">
                  <a16:creationId xmlns:a16="http://schemas.microsoft.com/office/drawing/2014/main" id="{00000000-0008-0000-0000-00008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338</xdr:row>
          <xdr:rowOff>144780</xdr:rowOff>
        </xdr:from>
        <xdr:to>
          <xdr:col>12</xdr:col>
          <xdr:colOff>68580</xdr:colOff>
          <xdr:row>340</xdr:row>
          <xdr:rowOff>7620</xdr:rowOff>
        </xdr:to>
        <xdr:sp macro="" textlink="">
          <xdr:nvSpPr>
            <xdr:cNvPr id="5250" name="Check Box 130" hidden="1">
              <a:extLst>
                <a:ext uri="{63B3BB69-23CF-44E3-9099-C40C66FF867C}">
                  <a14:compatExt spid="_x0000_s5250"/>
                </a:ext>
                <a:ext uri="{FF2B5EF4-FFF2-40B4-BE49-F238E27FC236}">
                  <a16:creationId xmlns:a16="http://schemas.microsoft.com/office/drawing/2014/main" id="{00000000-0008-0000-0000-00008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339</xdr:row>
          <xdr:rowOff>144780</xdr:rowOff>
        </xdr:from>
        <xdr:to>
          <xdr:col>10</xdr:col>
          <xdr:colOff>68580</xdr:colOff>
          <xdr:row>341</xdr:row>
          <xdr:rowOff>7620</xdr:rowOff>
        </xdr:to>
        <xdr:sp macro="" textlink="">
          <xdr:nvSpPr>
            <xdr:cNvPr id="5251" name="Check Box 131" hidden="1">
              <a:extLst>
                <a:ext uri="{63B3BB69-23CF-44E3-9099-C40C66FF867C}">
                  <a14:compatExt spid="_x0000_s5251"/>
                </a:ext>
                <a:ext uri="{FF2B5EF4-FFF2-40B4-BE49-F238E27FC236}">
                  <a16:creationId xmlns:a16="http://schemas.microsoft.com/office/drawing/2014/main" id="{00000000-0008-0000-0000-00008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339</xdr:row>
          <xdr:rowOff>144780</xdr:rowOff>
        </xdr:from>
        <xdr:to>
          <xdr:col>11</xdr:col>
          <xdr:colOff>68580</xdr:colOff>
          <xdr:row>341</xdr:row>
          <xdr:rowOff>7620</xdr:rowOff>
        </xdr:to>
        <xdr:sp macro="" textlink="">
          <xdr:nvSpPr>
            <xdr:cNvPr id="5252" name="Check Box 132" hidden="1">
              <a:extLst>
                <a:ext uri="{63B3BB69-23CF-44E3-9099-C40C66FF867C}">
                  <a14:compatExt spid="_x0000_s5252"/>
                </a:ext>
                <a:ext uri="{FF2B5EF4-FFF2-40B4-BE49-F238E27FC236}">
                  <a16:creationId xmlns:a16="http://schemas.microsoft.com/office/drawing/2014/main" id="{00000000-0008-0000-0000-00008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339</xdr:row>
          <xdr:rowOff>144780</xdr:rowOff>
        </xdr:from>
        <xdr:to>
          <xdr:col>12</xdr:col>
          <xdr:colOff>68580</xdr:colOff>
          <xdr:row>341</xdr:row>
          <xdr:rowOff>7620</xdr:rowOff>
        </xdr:to>
        <xdr:sp macro="" textlink="">
          <xdr:nvSpPr>
            <xdr:cNvPr id="5253" name="Check Box 133" hidden="1">
              <a:extLst>
                <a:ext uri="{63B3BB69-23CF-44E3-9099-C40C66FF867C}">
                  <a14:compatExt spid="_x0000_s5253"/>
                </a:ext>
                <a:ext uri="{FF2B5EF4-FFF2-40B4-BE49-F238E27FC236}">
                  <a16:creationId xmlns:a16="http://schemas.microsoft.com/office/drawing/2014/main" id="{00000000-0008-0000-0000-00008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340</xdr:row>
          <xdr:rowOff>144780</xdr:rowOff>
        </xdr:from>
        <xdr:to>
          <xdr:col>10</xdr:col>
          <xdr:colOff>68580</xdr:colOff>
          <xdr:row>342</xdr:row>
          <xdr:rowOff>7620</xdr:rowOff>
        </xdr:to>
        <xdr:sp macro="" textlink="">
          <xdr:nvSpPr>
            <xdr:cNvPr id="5254" name="Check Box 134" hidden="1">
              <a:extLst>
                <a:ext uri="{63B3BB69-23CF-44E3-9099-C40C66FF867C}">
                  <a14:compatExt spid="_x0000_s5254"/>
                </a:ext>
                <a:ext uri="{FF2B5EF4-FFF2-40B4-BE49-F238E27FC236}">
                  <a16:creationId xmlns:a16="http://schemas.microsoft.com/office/drawing/2014/main" id="{00000000-0008-0000-0000-00008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340</xdr:row>
          <xdr:rowOff>144780</xdr:rowOff>
        </xdr:from>
        <xdr:to>
          <xdr:col>11</xdr:col>
          <xdr:colOff>68580</xdr:colOff>
          <xdr:row>342</xdr:row>
          <xdr:rowOff>7620</xdr:rowOff>
        </xdr:to>
        <xdr:sp macro="" textlink="">
          <xdr:nvSpPr>
            <xdr:cNvPr id="5255" name="Check Box 135" hidden="1">
              <a:extLst>
                <a:ext uri="{63B3BB69-23CF-44E3-9099-C40C66FF867C}">
                  <a14:compatExt spid="_x0000_s5255"/>
                </a:ext>
                <a:ext uri="{FF2B5EF4-FFF2-40B4-BE49-F238E27FC236}">
                  <a16:creationId xmlns:a16="http://schemas.microsoft.com/office/drawing/2014/main" id="{00000000-0008-0000-0000-00008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340</xdr:row>
          <xdr:rowOff>144780</xdr:rowOff>
        </xdr:from>
        <xdr:to>
          <xdr:col>12</xdr:col>
          <xdr:colOff>68580</xdr:colOff>
          <xdr:row>342</xdr:row>
          <xdr:rowOff>7620</xdr:rowOff>
        </xdr:to>
        <xdr:sp macro="" textlink="">
          <xdr:nvSpPr>
            <xdr:cNvPr id="5256" name="Check Box 136" hidden="1">
              <a:extLst>
                <a:ext uri="{63B3BB69-23CF-44E3-9099-C40C66FF867C}">
                  <a14:compatExt spid="_x0000_s5256"/>
                </a:ext>
                <a:ext uri="{FF2B5EF4-FFF2-40B4-BE49-F238E27FC236}">
                  <a16:creationId xmlns:a16="http://schemas.microsoft.com/office/drawing/2014/main" id="{00000000-0008-0000-0000-00008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332</xdr:row>
          <xdr:rowOff>144780</xdr:rowOff>
        </xdr:from>
        <xdr:to>
          <xdr:col>10</xdr:col>
          <xdr:colOff>68580</xdr:colOff>
          <xdr:row>334</xdr:row>
          <xdr:rowOff>30480</xdr:rowOff>
        </xdr:to>
        <xdr:sp macro="" textlink="">
          <xdr:nvSpPr>
            <xdr:cNvPr id="5257" name="Check Box 137" hidden="1">
              <a:extLst>
                <a:ext uri="{63B3BB69-23CF-44E3-9099-C40C66FF867C}">
                  <a14:compatExt spid="_x0000_s5257"/>
                </a:ext>
                <a:ext uri="{FF2B5EF4-FFF2-40B4-BE49-F238E27FC236}">
                  <a16:creationId xmlns:a16="http://schemas.microsoft.com/office/drawing/2014/main" id="{00000000-0008-0000-0000-00008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332</xdr:row>
          <xdr:rowOff>144780</xdr:rowOff>
        </xdr:from>
        <xdr:to>
          <xdr:col>11</xdr:col>
          <xdr:colOff>68580</xdr:colOff>
          <xdr:row>334</xdr:row>
          <xdr:rowOff>30480</xdr:rowOff>
        </xdr:to>
        <xdr:sp macro="" textlink="">
          <xdr:nvSpPr>
            <xdr:cNvPr id="5258" name="Check Box 138" hidden="1">
              <a:extLst>
                <a:ext uri="{63B3BB69-23CF-44E3-9099-C40C66FF867C}">
                  <a14:compatExt spid="_x0000_s5258"/>
                </a:ext>
                <a:ext uri="{FF2B5EF4-FFF2-40B4-BE49-F238E27FC236}">
                  <a16:creationId xmlns:a16="http://schemas.microsoft.com/office/drawing/2014/main" id="{00000000-0008-0000-0000-00008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332</xdr:row>
          <xdr:rowOff>144780</xdr:rowOff>
        </xdr:from>
        <xdr:to>
          <xdr:col>12</xdr:col>
          <xdr:colOff>68580</xdr:colOff>
          <xdr:row>334</xdr:row>
          <xdr:rowOff>30480</xdr:rowOff>
        </xdr:to>
        <xdr:sp macro="" textlink="">
          <xdr:nvSpPr>
            <xdr:cNvPr id="5259" name="Check Box 139" hidden="1">
              <a:extLst>
                <a:ext uri="{63B3BB69-23CF-44E3-9099-C40C66FF867C}">
                  <a14:compatExt spid="_x0000_s5259"/>
                </a:ext>
                <a:ext uri="{FF2B5EF4-FFF2-40B4-BE49-F238E27FC236}">
                  <a16:creationId xmlns:a16="http://schemas.microsoft.com/office/drawing/2014/main" id="{00000000-0008-0000-0000-00008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359</xdr:row>
          <xdr:rowOff>144780</xdr:rowOff>
        </xdr:from>
        <xdr:to>
          <xdr:col>10</xdr:col>
          <xdr:colOff>68580</xdr:colOff>
          <xdr:row>361</xdr:row>
          <xdr:rowOff>7620</xdr:rowOff>
        </xdr:to>
        <xdr:sp macro="" textlink="">
          <xdr:nvSpPr>
            <xdr:cNvPr id="5277" name="Check Box 157" hidden="1">
              <a:extLst>
                <a:ext uri="{63B3BB69-23CF-44E3-9099-C40C66FF867C}">
                  <a14:compatExt spid="_x0000_s5277"/>
                </a:ext>
                <a:ext uri="{FF2B5EF4-FFF2-40B4-BE49-F238E27FC236}">
                  <a16:creationId xmlns:a16="http://schemas.microsoft.com/office/drawing/2014/main" id="{00000000-0008-0000-0000-00009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348</xdr:row>
          <xdr:rowOff>137160</xdr:rowOff>
        </xdr:from>
        <xdr:to>
          <xdr:col>10</xdr:col>
          <xdr:colOff>68580</xdr:colOff>
          <xdr:row>350</xdr:row>
          <xdr:rowOff>30480</xdr:rowOff>
        </xdr:to>
        <xdr:sp macro="" textlink="">
          <xdr:nvSpPr>
            <xdr:cNvPr id="5280" name="Check Box 160" hidden="1">
              <a:extLst>
                <a:ext uri="{63B3BB69-23CF-44E3-9099-C40C66FF867C}">
                  <a14:compatExt spid="_x0000_s5280"/>
                </a:ext>
                <a:ext uri="{FF2B5EF4-FFF2-40B4-BE49-F238E27FC236}">
                  <a16:creationId xmlns:a16="http://schemas.microsoft.com/office/drawing/2014/main" id="{00000000-0008-0000-0000-0000A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371475</xdr:colOff>
      <xdr:row>345</xdr:row>
      <xdr:rowOff>19050</xdr:rowOff>
    </xdr:from>
    <xdr:to>
      <xdr:col>13</xdr:col>
      <xdr:colOff>371475</xdr:colOff>
      <xdr:row>345</xdr:row>
      <xdr:rowOff>171450</xdr:rowOff>
    </xdr:to>
    <xdr:sp macro="" textlink="">
      <xdr:nvSpPr>
        <xdr:cNvPr id="10233" name="Line 6">
          <a:extLst>
            <a:ext uri="{FF2B5EF4-FFF2-40B4-BE49-F238E27FC236}">
              <a16:creationId xmlns:a16="http://schemas.microsoft.com/office/drawing/2014/main" id="{00000000-0008-0000-0000-0000F9270000}"/>
            </a:ext>
          </a:extLst>
        </xdr:cNvPr>
        <xdr:cNvSpPr>
          <a:spLocks noChangeShapeType="1"/>
        </xdr:cNvSpPr>
      </xdr:nvSpPr>
      <xdr:spPr bwMode="auto">
        <a:xfrm flipH="1">
          <a:off x="6219825" y="6096000"/>
          <a:ext cx="0" cy="152400"/>
        </a:xfrm>
        <a:prstGeom prst="line">
          <a:avLst/>
        </a:prstGeom>
        <a:noFill/>
        <a:ln w="9360">
          <a:solidFill>
            <a:srgbClr val="000000"/>
          </a:solidFill>
          <a:miter lim="800000"/>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omments" Target="../comments1.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hyperlink" Target="mailto:christoph.reinhard@lff.bayern.de" TargetMode="External"/><Relationship Id="rId1" Type="http://schemas.openxmlformats.org/officeDocument/2006/relationships/hyperlink" Target="mailto:rks_service@lff.bayern.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filterMode="1"/>
  <dimension ref="B1:BU564"/>
  <sheetViews>
    <sheetView showGridLines="0" topLeftCell="A19" zoomScaleNormal="100" zoomScaleSheetLayoutView="100" workbookViewId="0">
      <selection activeCell="H15" sqref="H15"/>
    </sheetView>
  </sheetViews>
  <sheetFormatPr baseColWidth="10" defaultColWidth="11.44140625" defaultRowHeight="13.2" x14ac:dyDescent="0.25"/>
  <cols>
    <col min="1" max="1" width="1.44140625" style="27" customWidth="1"/>
    <col min="2" max="2" width="1.44140625" style="27" hidden="1" customWidth="1"/>
    <col min="3" max="3" width="3.88671875" style="27" customWidth="1"/>
    <col min="4" max="4" width="1.109375" style="27" customWidth="1"/>
    <col min="5" max="5" width="9.88671875" style="27" customWidth="1"/>
    <col min="6" max="6" width="10.109375" style="27" customWidth="1"/>
    <col min="7" max="7" width="38.6640625" style="27" customWidth="1"/>
    <col min="8" max="8" width="11.109375" style="27" customWidth="1"/>
    <col min="9" max="9" width="12.109375" style="27" customWidth="1"/>
    <col min="10" max="12" width="4.109375" style="111" customWidth="1"/>
    <col min="13" max="13" width="7.33203125" style="310" customWidth="1"/>
    <col min="14" max="14" width="10.6640625" style="310" customWidth="1"/>
    <col min="15" max="15" width="7" style="281" customWidth="1"/>
    <col min="16" max="16" width="10" style="281" customWidth="1"/>
    <col min="17" max="18" width="11.44140625" style="281" customWidth="1"/>
    <col min="19" max="19" width="12.5546875" style="281" customWidth="1"/>
    <col min="20" max="20" width="11.88671875" style="281" customWidth="1"/>
    <col min="21" max="21" width="8.88671875" style="281" customWidth="1"/>
    <col min="22" max="22" width="11.44140625" style="281" customWidth="1"/>
    <col min="23" max="33" width="11.44140625" style="24" customWidth="1"/>
    <col min="34" max="34" width="11.44140625" style="26" customWidth="1"/>
    <col min="35" max="70" width="11.44140625" style="27" customWidth="1"/>
    <col min="71" max="71" width="11" style="27" customWidth="1"/>
    <col min="72" max="16384" width="11.44140625" style="27"/>
  </cols>
  <sheetData>
    <row r="1" spans="2:73" ht="6" customHeight="1" x14ac:dyDescent="0.25">
      <c r="B1" s="25"/>
      <c r="C1" s="25"/>
      <c r="D1" s="25"/>
      <c r="E1" s="25"/>
      <c r="F1" s="25"/>
      <c r="G1" s="25"/>
      <c r="H1" s="25"/>
      <c r="I1" s="25"/>
      <c r="J1" s="106"/>
      <c r="K1" s="106"/>
      <c r="L1" s="106"/>
      <c r="M1" s="97"/>
      <c r="N1" s="97"/>
      <c r="P1" s="282"/>
      <c r="Q1" s="282"/>
      <c r="R1" s="282"/>
      <c r="S1" s="282"/>
      <c r="T1" s="282"/>
      <c r="U1" s="282"/>
      <c r="W1" s="283"/>
      <c r="X1" s="283"/>
      <c r="Y1" s="283"/>
      <c r="Z1" s="283"/>
      <c r="AA1" s="283"/>
      <c r="AB1" s="283"/>
      <c r="AC1" s="283"/>
      <c r="AD1" s="283"/>
      <c r="AE1" s="283"/>
      <c r="AF1" s="283"/>
      <c r="AG1" s="283"/>
      <c r="AH1" s="283"/>
      <c r="AI1" s="283"/>
      <c r="AJ1" s="283"/>
      <c r="AK1" s="283"/>
      <c r="AL1" s="283"/>
      <c r="AM1" s="283"/>
      <c r="AN1" s="283"/>
      <c r="AO1" s="283"/>
      <c r="AP1" s="283"/>
      <c r="AQ1" s="283"/>
      <c r="AR1" s="283"/>
      <c r="AS1" s="283"/>
      <c r="AT1" s="283"/>
      <c r="AU1" s="283"/>
      <c r="AV1" s="283"/>
      <c r="AW1" s="283"/>
      <c r="AX1" s="283"/>
      <c r="AY1" s="283"/>
      <c r="AZ1" s="283"/>
      <c r="BA1" s="283"/>
      <c r="BB1" s="283"/>
      <c r="BC1" s="283"/>
      <c r="BD1" s="283"/>
      <c r="BE1" s="283"/>
      <c r="BF1" s="283"/>
      <c r="BG1" s="283"/>
      <c r="BH1" s="283"/>
      <c r="BI1" s="283"/>
      <c r="BJ1" s="283"/>
      <c r="BK1" s="283"/>
      <c r="BL1" s="283"/>
      <c r="BM1" s="283"/>
      <c r="BN1" s="283"/>
      <c r="BO1" s="283"/>
      <c r="BP1" s="283"/>
      <c r="BQ1" s="283"/>
      <c r="BR1" s="283"/>
      <c r="BS1" s="283"/>
      <c r="BT1" s="283"/>
      <c r="BU1" s="283"/>
    </row>
    <row r="2" spans="2:73" ht="15" customHeight="1" x14ac:dyDescent="0.25">
      <c r="B2" s="25"/>
      <c r="C2" s="424" t="s">
        <v>83</v>
      </c>
      <c r="D2" s="424"/>
      <c r="E2" s="424"/>
      <c r="F2" s="424"/>
      <c r="G2" s="424"/>
      <c r="H2" s="391"/>
      <c r="I2" s="391"/>
      <c r="J2" s="391"/>
      <c r="K2" s="391"/>
      <c r="L2" s="391"/>
      <c r="M2" s="391"/>
      <c r="N2" s="391"/>
      <c r="P2" s="282"/>
      <c r="Q2" s="282"/>
      <c r="R2" s="282"/>
      <c r="S2" s="282"/>
      <c r="T2" s="282"/>
      <c r="U2" s="282"/>
      <c r="W2" s="283"/>
      <c r="X2" s="283"/>
      <c r="Y2" s="283"/>
      <c r="Z2" s="283"/>
      <c r="AA2" s="283"/>
      <c r="AB2" s="283"/>
      <c r="AC2" s="283"/>
      <c r="AD2" s="283"/>
      <c r="AE2" s="283"/>
      <c r="AF2" s="283"/>
      <c r="AG2" s="283"/>
      <c r="AH2" s="283"/>
      <c r="AI2" s="283"/>
      <c r="AJ2" s="283"/>
      <c r="AK2" s="283"/>
      <c r="AL2" s="283"/>
      <c r="AM2" s="283"/>
      <c r="AN2" s="283"/>
      <c r="AO2" s="283"/>
      <c r="AP2" s="283"/>
      <c r="AQ2" s="283"/>
      <c r="AR2" s="283"/>
      <c r="AS2" s="283"/>
      <c r="AT2" s="283"/>
      <c r="AU2" s="283"/>
      <c r="AV2" s="283"/>
      <c r="AW2" s="283"/>
      <c r="AX2" s="283"/>
      <c r="AY2" s="283"/>
      <c r="AZ2" s="283"/>
      <c r="BA2" s="283"/>
      <c r="BB2" s="283"/>
      <c r="BC2" s="283"/>
      <c r="BD2" s="283"/>
      <c r="BE2" s="283"/>
      <c r="BF2" s="283"/>
      <c r="BG2" s="283"/>
      <c r="BH2" s="283"/>
      <c r="BI2" s="283"/>
      <c r="BJ2" s="283"/>
      <c r="BK2" s="283"/>
      <c r="BL2" s="283"/>
      <c r="BM2" s="283"/>
      <c r="BN2" s="283"/>
      <c r="BO2" s="283"/>
      <c r="BP2" s="283"/>
      <c r="BQ2" s="283"/>
      <c r="BR2" s="283"/>
      <c r="BS2" s="283"/>
      <c r="BT2" s="283"/>
      <c r="BU2" s="283"/>
    </row>
    <row r="3" spans="2:73" ht="13.5" customHeight="1" x14ac:dyDescent="0.25">
      <c r="B3" s="25"/>
      <c r="C3" s="391"/>
      <c r="D3" s="391"/>
      <c r="E3" s="391"/>
      <c r="F3" s="391"/>
      <c r="G3" s="391"/>
      <c r="H3" s="391"/>
      <c r="I3" s="391"/>
      <c r="J3" s="391"/>
      <c r="K3" s="391"/>
      <c r="L3" s="391"/>
      <c r="M3" s="391"/>
      <c r="N3" s="391"/>
      <c r="P3" s="282"/>
      <c r="Q3" s="282"/>
      <c r="R3" s="282"/>
      <c r="S3" s="282"/>
      <c r="T3" s="282"/>
      <c r="U3" s="282"/>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row>
    <row r="4" spans="2:73" ht="13.5" customHeight="1" x14ac:dyDescent="0.25">
      <c r="B4" s="25"/>
      <c r="C4" s="438" t="s">
        <v>117</v>
      </c>
      <c r="D4" s="438"/>
      <c r="E4" s="438"/>
      <c r="F4" s="438"/>
      <c r="G4" s="438"/>
      <c r="H4" s="438"/>
      <c r="I4" s="438"/>
      <c r="J4" s="438"/>
      <c r="K4" s="438"/>
      <c r="L4" s="438"/>
      <c r="M4" s="438"/>
      <c r="N4" s="438"/>
      <c r="P4" s="282"/>
      <c r="Q4" s="282"/>
      <c r="R4" s="282"/>
      <c r="S4" s="282"/>
      <c r="T4" s="282"/>
      <c r="U4" s="282"/>
      <c r="W4" s="283"/>
      <c r="X4" s="283"/>
      <c r="Y4" s="283"/>
      <c r="Z4" s="283"/>
      <c r="AA4" s="283"/>
      <c r="AB4" s="283"/>
      <c r="AC4" s="283"/>
      <c r="AD4" s="283"/>
      <c r="AE4" s="283"/>
      <c r="AF4" s="283"/>
      <c r="AG4" s="283"/>
      <c r="AH4" s="283"/>
      <c r="AI4" s="283"/>
      <c r="AJ4" s="283"/>
      <c r="AK4" s="283"/>
      <c r="AL4" s="283"/>
      <c r="AM4" s="283"/>
      <c r="AN4" s="283"/>
      <c r="AO4" s="283"/>
      <c r="AP4" s="283"/>
      <c r="AQ4" s="283"/>
      <c r="AR4" s="283"/>
      <c r="AS4" s="283"/>
      <c r="AT4" s="283"/>
      <c r="AU4" s="283"/>
      <c r="AV4" s="283"/>
      <c r="AW4" s="283"/>
      <c r="AX4" s="283"/>
      <c r="AY4" s="283"/>
      <c r="AZ4" s="283"/>
      <c r="BA4" s="283"/>
      <c r="BB4" s="283"/>
      <c r="BC4" s="283"/>
      <c r="BD4" s="283"/>
      <c r="BE4" s="283"/>
      <c r="BF4" s="283"/>
      <c r="BG4" s="283"/>
      <c r="BH4" s="283"/>
      <c r="BI4" s="283"/>
      <c r="BJ4" s="283"/>
      <c r="BK4" s="283"/>
      <c r="BL4" s="283"/>
      <c r="BM4" s="283"/>
      <c r="BN4" s="283"/>
      <c r="BO4" s="283"/>
      <c r="BP4" s="283"/>
      <c r="BQ4" s="283"/>
      <c r="BR4" s="283"/>
      <c r="BS4" s="283"/>
      <c r="BT4" s="283"/>
      <c r="BU4" s="283"/>
    </row>
    <row r="5" spans="2:73" ht="13.5" customHeight="1" x14ac:dyDescent="0.3">
      <c r="B5" s="25"/>
      <c r="C5" s="388" t="s">
        <v>119</v>
      </c>
      <c r="D5" s="388"/>
      <c r="E5" s="388"/>
      <c r="F5" s="388"/>
      <c r="G5" s="388"/>
      <c r="H5" s="388"/>
      <c r="I5" s="388"/>
      <c r="J5" s="389"/>
      <c r="K5" s="389"/>
      <c r="L5" s="389"/>
      <c r="M5" s="390"/>
      <c r="N5" s="390"/>
      <c r="P5" s="282"/>
      <c r="Q5" s="282"/>
      <c r="R5" s="282"/>
      <c r="S5" s="282"/>
      <c r="T5" s="282"/>
      <c r="U5" s="282"/>
      <c r="W5" s="283"/>
      <c r="X5" s="283"/>
      <c r="Y5" s="283"/>
      <c r="Z5" s="283"/>
      <c r="AA5" s="283"/>
      <c r="AB5" s="283"/>
      <c r="AC5" s="283"/>
      <c r="AD5" s="283"/>
      <c r="AE5" s="283"/>
      <c r="AF5" s="283"/>
      <c r="AG5" s="283"/>
      <c r="AH5" s="283"/>
      <c r="AI5" s="283"/>
      <c r="AJ5" s="283"/>
      <c r="AK5" s="283"/>
      <c r="AL5" s="283"/>
      <c r="AM5" s="283"/>
      <c r="AN5" s="283"/>
      <c r="AO5" s="283"/>
      <c r="AP5" s="283"/>
      <c r="AQ5" s="283"/>
      <c r="AR5" s="283"/>
      <c r="AS5" s="283"/>
      <c r="AT5" s="283"/>
      <c r="AU5" s="283"/>
      <c r="AV5" s="283"/>
      <c r="AW5" s="283"/>
      <c r="AX5" s="283"/>
      <c r="AY5" s="283"/>
      <c r="AZ5" s="283"/>
      <c r="BA5" s="283"/>
      <c r="BB5" s="283"/>
      <c r="BC5" s="283"/>
      <c r="BD5" s="283"/>
      <c r="BE5" s="283"/>
      <c r="BF5" s="283"/>
      <c r="BG5" s="283"/>
      <c r="BH5" s="283"/>
      <c r="BI5" s="283"/>
      <c r="BJ5" s="283"/>
      <c r="BK5" s="283"/>
      <c r="BL5" s="283"/>
      <c r="BM5" s="283"/>
      <c r="BN5" s="283"/>
      <c r="BO5" s="283"/>
      <c r="BP5" s="283"/>
      <c r="BQ5" s="283"/>
      <c r="BR5" s="283"/>
      <c r="BS5" s="283"/>
      <c r="BT5" s="283"/>
      <c r="BU5" s="283"/>
    </row>
    <row r="6" spans="2:73" ht="11.25" customHeight="1" x14ac:dyDescent="0.25">
      <c r="B6" s="29"/>
      <c r="C6" s="28"/>
      <c r="D6" s="28"/>
      <c r="E6" s="28"/>
      <c r="F6" s="28"/>
      <c r="G6" s="28"/>
      <c r="H6" s="28"/>
      <c r="I6" s="28"/>
      <c r="J6" s="106"/>
      <c r="K6" s="106"/>
      <c r="L6" s="106"/>
      <c r="M6" s="97"/>
      <c r="N6" s="97"/>
      <c r="P6" s="282"/>
      <c r="Q6" s="282"/>
      <c r="R6" s="282"/>
      <c r="S6" s="282"/>
      <c r="T6" s="282"/>
      <c r="U6" s="282"/>
      <c r="W6" s="27"/>
      <c r="X6" s="27"/>
      <c r="Y6" s="27"/>
      <c r="Z6" s="27"/>
      <c r="AA6" s="283"/>
      <c r="AB6" s="283"/>
      <c r="AC6" s="283"/>
      <c r="AD6" s="283"/>
      <c r="AE6" s="283"/>
      <c r="AF6" s="283"/>
      <c r="AG6" s="283"/>
      <c r="AH6" s="283"/>
      <c r="AI6" s="283"/>
      <c r="AJ6" s="283"/>
      <c r="AK6" s="283"/>
      <c r="AL6" s="283"/>
      <c r="AM6" s="283"/>
      <c r="AN6" s="283"/>
      <c r="AO6" s="283"/>
      <c r="AP6" s="283"/>
      <c r="AQ6" s="283"/>
      <c r="AR6" s="283"/>
      <c r="AS6" s="283"/>
      <c r="AT6" s="283"/>
      <c r="AU6" s="283"/>
      <c r="AV6" s="283"/>
      <c r="AW6" s="283"/>
      <c r="AX6" s="283"/>
      <c r="AY6" s="283"/>
      <c r="AZ6" s="283"/>
      <c r="BA6" s="283"/>
      <c r="BB6" s="283"/>
      <c r="BC6" s="283"/>
      <c r="BD6" s="283"/>
      <c r="BE6" s="283"/>
      <c r="BF6" s="283"/>
      <c r="BG6" s="283"/>
      <c r="BH6" s="283"/>
      <c r="BI6" s="283"/>
      <c r="BJ6" s="283"/>
      <c r="BK6" s="283"/>
      <c r="BL6" s="283"/>
      <c r="BM6" s="283"/>
      <c r="BN6" s="283"/>
      <c r="BO6" s="283"/>
      <c r="BP6" s="283"/>
      <c r="BQ6" s="283"/>
      <c r="BR6" s="283"/>
      <c r="BS6" s="283"/>
      <c r="BT6" s="283"/>
      <c r="BU6" s="283"/>
    </row>
    <row r="7" spans="2:73" ht="13.5" customHeight="1" x14ac:dyDescent="0.25">
      <c r="B7" s="30"/>
      <c r="C7" s="432" t="s">
        <v>12</v>
      </c>
      <c r="D7" s="433"/>
      <c r="E7" s="433"/>
      <c r="F7" s="433"/>
      <c r="G7" s="434"/>
      <c r="H7" s="435" t="s">
        <v>118</v>
      </c>
      <c r="I7" s="436"/>
      <c r="J7" s="436"/>
      <c r="K7" s="436"/>
      <c r="L7" s="436"/>
      <c r="M7" s="436"/>
      <c r="N7" s="437"/>
      <c r="P7" s="282"/>
      <c r="Q7" s="282"/>
      <c r="R7" s="282"/>
      <c r="S7" s="282"/>
      <c r="T7" s="282"/>
      <c r="U7" s="282"/>
      <c r="W7" s="27"/>
      <c r="X7" s="27"/>
      <c r="Y7" s="27"/>
      <c r="Z7" s="27"/>
      <c r="AA7" s="283"/>
      <c r="AB7" s="283"/>
      <c r="AC7" s="283"/>
      <c r="AD7" s="283"/>
      <c r="AE7" s="283"/>
      <c r="AF7" s="283"/>
      <c r="AG7" s="283"/>
      <c r="AH7" s="283"/>
      <c r="AI7" s="283"/>
      <c r="AJ7" s="283"/>
      <c r="AK7" s="283"/>
      <c r="AL7" s="283"/>
      <c r="AM7" s="283"/>
      <c r="AN7" s="283"/>
      <c r="AO7" s="283"/>
      <c r="AP7" s="283"/>
      <c r="AQ7" s="283"/>
      <c r="AR7" s="283"/>
      <c r="AS7" s="283"/>
      <c r="AT7" s="283"/>
      <c r="AU7" s="283"/>
      <c r="AV7" s="283"/>
      <c r="AW7" s="283"/>
      <c r="AX7" s="283"/>
      <c r="AY7" s="283"/>
      <c r="AZ7" s="283"/>
      <c r="BA7" s="283"/>
      <c r="BB7" s="283"/>
      <c r="BC7" s="283"/>
      <c r="BD7" s="283"/>
      <c r="BE7" s="283"/>
      <c r="BF7" s="283"/>
      <c r="BG7" s="283"/>
      <c r="BH7" s="283"/>
      <c r="BI7" s="283"/>
      <c r="BJ7" s="283"/>
      <c r="BK7" s="283"/>
      <c r="BL7" s="283"/>
      <c r="BM7" s="283"/>
      <c r="BN7" s="283"/>
      <c r="BO7" s="283"/>
      <c r="BP7" s="283"/>
      <c r="BQ7" s="283"/>
      <c r="BR7" s="283"/>
      <c r="BS7" s="283"/>
      <c r="BT7" s="283"/>
      <c r="BU7" s="283"/>
    </row>
    <row r="8" spans="2:73" ht="9" customHeight="1" x14ac:dyDescent="0.25">
      <c r="B8" s="29"/>
      <c r="C8" s="71"/>
      <c r="D8" s="25"/>
      <c r="E8" s="25"/>
      <c r="F8" s="25"/>
      <c r="G8" s="25"/>
      <c r="H8" s="25"/>
      <c r="I8" s="25"/>
      <c r="J8" s="106"/>
      <c r="K8" s="106"/>
      <c r="L8" s="106"/>
      <c r="M8" s="97"/>
      <c r="N8" s="97"/>
      <c r="P8" s="282"/>
      <c r="Q8" s="282"/>
      <c r="R8" s="282"/>
      <c r="S8" s="282"/>
      <c r="T8" s="282"/>
      <c r="W8" s="27"/>
      <c r="X8" s="27"/>
      <c r="Y8" s="27"/>
      <c r="Z8" s="27"/>
      <c r="AA8" s="283"/>
      <c r="AB8" s="283"/>
      <c r="AC8" s="283"/>
      <c r="AD8" s="283"/>
      <c r="AE8" s="283"/>
      <c r="AF8" s="283"/>
      <c r="AG8" s="283"/>
      <c r="AH8" s="283"/>
      <c r="AI8" s="283"/>
      <c r="AJ8" s="283"/>
      <c r="AK8" s="283"/>
      <c r="AL8" s="283"/>
      <c r="AM8" s="283"/>
      <c r="AN8" s="283"/>
      <c r="AO8" s="283"/>
      <c r="AP8" s="283"/>
      <c r="AQ8" s="283"/>
      <c r="AR8" s="283"/>
      <c r="AS8" s="283"/>
      <c r="AT8" s="283"/>
      <c r="AU8" s="283"/>
      <c r="AV8" s="283"/>
      <c r="AW8" s="283"/>
      <c r="AX8" s="283"/>
      <c r="AY8" s="283"/>
      <c r="AZ8" s="283"/>
      <c r="BA8" s="283"/>
      <c r="BB8" s="283"/>
      <c r="BC8" s="283"/>
      <c r="BD8" s="283"/>
      <c r="BE8" s="283"/>
      <c r="BF8" s="283"/>
      <c r="BG8" s="283"/>
      <c r="BH8" s="283"/>
      <c r="BI8" s="283"/>
      <c r="BJ8" s="283"/>
      <c r="BK8" s="283"/>
      <c r="BL8" s="283"/>
      <c r="BM8" s="283"/>
      <c r="BN8" s="283"/>
      <c r="BO8" s="283"/>
      <c r="BP8" s="283"/>
      <c r="BQ8" s="283"/>
      <c r="BR8" s="283"/>
      <c r="BS8" s="283"/>
      <c r="BT8" s="283"/>
      <c r="BU8" s="283"/>
    </row>
    <row r="9" spans="2:73" s="357" customFormat="1" ht="13.5" customHeight="1" x14ac:dyDescent="0.25">
      <c r="B9" s="25"/>
      <c r="C9" s="398"/>
      <c r="D9" s="69"/>
      <c r="E9" s="31" t="s">
        <v>415</v>
      </c>
      <c r="F9" s="31"/>
      <c r="G9" s="32"/>
      <c r="H9" s="32"/>
      <c r="I9" s="32"/>
      <c r="J9" s="352"/>
      <c r="K9" s="352"/>
      <c r="L9" s="358"/>
      <c r="M9" s="359"/>
      <c r="N9" s="394"/>
      <c r="O9" s="363"/>
      <c r="P9" s="362"/>
      <c r="Q9" s="361"/>
      <c r="R9" s="362"/>
      <c r="S9" s="363"/>
      <c r="T9" s="363"/>
      <c r="U9" s="363"/>
      <c r="V9" s="360"/>
      <c r="AA9" s="364"/>
      <c r="AB9" s="364"/>
      <c r="AC9" s="364"/>
      <c r="AD9" s="364"/>
      <c r="AE9" s="364"/>
      <c r="AF9" s="364"/>
      <c r="AG9" s="364"/>
      <c r="AH9" s="364"/>
      <c r="AI9" s="364"/>
      <c r="AJ9" s="364"/>
      <c r="AK9" s="364"/>
      <c r="AL9" s="364"/>
      <c r="AM9" s="364"/>
      <c r="AN9" s="364"/>
      <c r="AO9" s="364"/>
      <c r="AP9" s="364"/>
      <c r="AQ9" s="364"/>
      <c r="AR9" s="364"/>
      <c r="AS9" s="364"/>
      <c r="AT9" s="364"/>
      <c r="AU9" s="364"/>
      <c r="AV9" s="364"/>
      <c r="AW9" s="364"/>
      <c r="AX9" s="364"/>
      <c r="AY9" s="364"/>
      <c r="AZ9" s="364"/>
      <c r="BA9" s="364"/>
      <c r="BB9" s="364"/>
      <c r="BC9" s="364"/>
      <c r="BD9" s="364"/>
      <c r="BE9" s="364"/>
      <c r="BF9" s="364"/>
      <c r="BG9" s="364"/>
      <c r="BH9" s="364"/>
      <c r="BI9" s="364"/>
      <c r="BJ9" s="364"/>
      <c r="BK9" s="364"/>
      <c r="BL9" s="364"/>
      <c r="BM9" s="364"/>
      <c r="BN9" s="364"/>
      <c r="BO9" s="364"/>
      <c r="BP9" s="364"/>
      <c r="BQ9" s="364"/>
      <c r="BR9" s="364"/>
      <c r="BS9" s="364"/>
      <c r="BT9" s="364"/>
      <c r="BU9" s="364"/>
    </row>
    <row r="10" spans="2:73" ht="13.5" customHeight="1" x14ac:dyDescent="0.25">
      <c r="B10" s="25"/>
      <c r="C10" s="399" t="s">
        <v>82</v>
      </c>
      <c r="D10" s="70"/>
      <c r="E10" s="33" t="s">
        <v>416</v>
      </c>
      <c r="F10" s="33"/>
      <c r="G10" s="34"/>
      <c r="H10" s="34"/>
      <c r="I10" s="34"/>
      <c r="J10" s="354"/>
      <c r="K10" s="354"/>
      <c r="L10" s="356"/>
      <c r="M10" s="353"/>
      <c r="N10" s="395"/>
      <c r="O10" s="282"/>
      <c r="P10" s="282"/>
      <c r="W10" s="27"/>
      <c r="X10" s="27"/>
      <c r="Y10" s="27"/>
      <c r="Z10" s="27"/>
      <c r="AA10" s="283"/>
      <c r="AB10" s="283"/>
      <c r="AC10" s="283"/>
      <c r="AD10" s="283"/>
      <c r="AE10" s="283"/>
      <c r="AF10" s="283"/>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3"/>
      <c r="BG10" s="283"/>
      <c r="BH10" s="283"/>
      <c r="BI10" s="283"/>
      <c r="BJ10" s="283"/>
      <c r="BK10" s="283"/>
      <c r="BL10" s="283"/>
      <c r="BM10" s="283"/>
      <c r="BN10" s="283"/>
      <c r="BO10" s="283"/>
      <c r="BP10" s="283"/>
      <c r="BQ10" s="283"/>
      <c r="BR10" s="283"/>
      <c r="BS10" s="283"/>
      <c r="BT10" s="283"/>
      <c r="BU10" s="283"/>
    </row>
    <row r="11" spans="2:73" ht="13.5" customHeight="1" x14ac:dyDescent="0.25">
      <c r="B11" s="25"/>
      <c r="C11" s="399"/>
      <c r="D11" s="70"/>
      <c r="E11" s="35" t="s">
        <v>417</v>
      </c>
      <c r="F11" s="35"/>
      <c r="G11" s="36"/>
      <c r="H11" s="36"/>
      <c r="I11" s="36"/>
      <c r="J11" s="355"/>
      <c r="K11" s="355"/>
      <c r="L11" s="365"/>
      <c r="M11" s="366"/>
      <c r="N11" s="396"/>
      <c r="O11" s="393"/>
      <c r="P11" s="392"/>
      <c r="W11" s="27"/>
      <c r="X11" s="27"/>
      <c r="Y11" s="27"/>
      <c r="Z11" s="27"/>
      <c r="AA11" s="283"/>
      <c r="AB11" s="283"/>
      <c r="AC11" s="283"/>
      <c r="AD11" s="283"/>
      <c r="AE11" s="283"/>
      <c r="AF11" s="283"/>
      <c r="AG11" s="283"/>
      <c r="AH11" s="283"/>
      <c r="AI11" s="283"/>
      <c r="AJ11" s="283"/>
      <c r="AK11" s="283"/>
      <c r="AL11" s="283"/>
      <c r="AM11" s="283"/>
      <c r="AN11" s="283"/>
      <c r="AO11" s="283"/>
      <c r="AP11" s="283"/>
      <c r="AQ11" s="283"/>
      <c r="AR11" s="283"/>
      <c r="AS11" s="283"/>
      <c r="AT11" s="283"/>
      <c r="AU11" s="283"/>
      <c r="AV11" s="283"/>
      <c r="AW11" s="283"/>
      <c r="AX11" s="283"/>
      <c r="AY11" s="283"/>
      <c r="AZ11" s="283"/>
      <c r="BA11" s="283"/>
      <c r="BB11" s="283"/>
      <c r="BC11" s="283"/>
      <c r="BD11" s="283"/>
      <c r="BE11" s="283"/>
      <c r="BF11" s="283"/>
      <c r="BG11" s="283"/>
      <c r="BH11" s="283"/>
      <c r="BI11" s="283"/>
      <c r="BJ11" s="283"/>
      <c r="BK11" s="283"/>
      <c r="BL11" s="283"/>
      <c r="BM11" s="283"/>
      <c r="BN11" s="283"/>
      <c r="BO11" s="283"/>
      <c r="BP11" s="283"/>
      <c r="BQ11" s="283"/>
      <c r="BR11" s="283"/>
      <c r="BS11" s="283"/>
      <c r="BT11" s="283"/>
      <c r="BU11" s="283"/>
    </row>
    <row r="12" spans="2:73" ht="13.5" customHeight="1" x14ac:dyDescent="0.25">
      <c r="B12" s="25"/>
      <c r="C12" s="351"/>
      <c r="D12" s="351"/>
      <c r="E12" s="37"/>
      <c r="F12" s="37"/>
      <c r="G12" s="38"/>
      <c r="H12" s="38"/>
      <c r="I12" s="38"/>
      <c r="J12" s="107"/>
      <c r="K12" s="107"/>
      <c r="L12" s="121"/>
      <c r="M12" s="99"/>
      <c r="N12" s="99"/>
      <c r="W12" s="27"/>
      <c r="X12" s="27"/>
      <c r="Y12" s="27"/>
      <c r="Z12" s="27"/>
      <c r="AA12" s="283"/>
      <c r="AB12" s="283"/>
      <c r="AC12" s="283"/>
      <c r="AD12" s="283"/>
      <c r="AE12" s="283"/>
      <c r="AF12" s="283"/>
      <c r="AG12" s="283"/>
      <c r="AH12" s="283"/>
      <c r="AI12" s="283"/>
      <c r="AJ12" s="283"/>
      <c r="AK12" s="283"/>
      <c r="AL12" s="283"/>
      <c r="AM12" s="283"/>
      <c r="AN12" s="283"/>
      <c r="AO12" s="283"/>
      <c r="AP12" s="283"/>
      <c r="AQ12" s="283"/>
      <c r="AR12" s="283"/>
      <c r="AS12" s="283"/>
      <c r="AT12" s="283"/>
      <c r="AU12" s="283"/>
      <c r="AV12" s="283"/>
      <c r="AW12" s="283"/>
      <c r="AX12" s="283"/>
      <c r="AY12" s="283"/>
      <c r="AZ12" s="283"/>
      <c r="BA12" s="283"/>
      <c r="BB12" s="283"/>
      <c r="BC12" s="283"/>
      <c r="BD12" s="283"/>
      <c r="BE12" s="283"/>
      <c r="BF12" s="283"/>
      <c r="BG12" s="283"/>
      <c r="BH12" s="283"/>
      <c r="BI12" s="283"/>
      <c r="BJ12" s="283"/>
      <c r="BK12" s="283"/>
      <c r="BL12" s="283"/>
      <c r="BM12" s="283"/>
      <c r="BN12" s="283"/>
      <c r="BO12" s="283"/>
      <c r="BP12" s="283"/>
      <c r="BQ12" s="283"/>
      <c r="BR12" s="283"/>
      <c r="BS12" s="283"/>
      <c r="BT12" s="283"/>
      <c r="BU12" s="283"/>
    </row>
    <row r="13" spans="2:73" ht="13.5" customHeight="1" x14ac:dyDescent="0.25">
      <c r="B13" s="25"/>
      <c r="C13" s="350"/>
      <c r="D13" s="350"/>
      <c r="E13" s="37"/>
      <c r="F13" s="37"/>
      <c r="G13" s="38"/>
      <c r="H13" s="38"/>
      <c r="I13" s="38"/>
      <c r="J13" s="107"/>
      <c r="K13" s="107"/>
      <c r="L13" s="121"/>
      <c r="M13" s="99"/>
      <c r="N13" s="99"/>
      <c r="W13" s="27"/>
      <c r="X13" s="27"/>
      <c r="Y13" s="27"/>
      <c r="Z13" s="27"/>
      <c r="AA13" s="283"/>
      <c r="AB13" s="283"/>
      <c r="AC13" s="283"/>
      <c r="AD13" s="283"/>
      <c r="AE13" s="283"/>
      <c r="AF13" s="283"/>
      <c r="AG13" s="283"/>
      <c r="AH13" s="283"/>
      <c r="AI13" s="283"/>
      <c r="AJ13" s="283"/>
      <c r="AK13" s="283"/>
      <c r="AL13" s="283"/>
      <c r="AM13" s="283"/>
      <c r="AN13" s="283"/>
      <c r="AO13" s="283"/>
      <c r="AP13" s="283"/>
      <c r="AQ13" s="283"/>
      <c r="AR13" s="283"/>
      <c r="AS13" s="283"/>
      <c r="AT13" s="283"/>
      <c r="AU13" s="283"/>
      <c r="AV13" s="283"/>
      <c r="AW13" s="283"/>
      <c r="AX13" s="283"/>
      <c r="AY13" s="283"/>
      <c r="AZ13" s="283"/>
      <c r="BA13" s="283"/>
      <c r="BB13" s="283"/>
      <c r="BC13" s="283"/>
      <c r="BD13" s="283"/>
      <c r="BE13" s="283"/>
      <c r="BF13" s="283"/>
      <c r="BG13" s="283"/>
      <c r="BH13" s="283"/>
      <c r="BI13" s="283"/>
      <c r="BJ13" s="283"/>
      <c r="BK13" s="283"/>
      <c r="BL13" s="283"/>
      <c r="BM13" s="283"/>
      <c r="BN13" s="283"/>
      <c r="BO13" s="283"/>
      <c r="BP13" s="283"/>
      <c r="BQ13" s="283"/>
      <c r="BR13" s="283"/>
      <c r="BS13" s="283"/>
      <c r="BT13" s="283"/>
      <c r="BU13" s="283"/>
    </row>
    <row r="14" spans="2:73" ht="12.75" customHeight="1" x14ac:dyDescent="0.25">
      <c r="B14" s="25"/>
      <c r="C14" s="439" t="s">
        <v>108</v>
      </c>
      <c r="D14" s="440"/>
      <c r="E14" s="440"/>
      <c r="F14" s="440"/>
      <c r="G14" s="441"/>
      <c r="H14" s="72" t="s">
        <v>103</v>
      </c>
      <c r="I14" s="73" t="s">
        <v>104</v>
      </c>
      <c r="J14" s="107"/>
      <c r="K14" s="107"/>
      <c r="L14" s="121"/>
      <c r="M14" s="99"/>
      <c r="N14" s="97"/>
      <c r="W14" s="27"/>
      <c r="X14" s="27"/>
      <c r="Y14" s="27"/>
      <c r="Z14" s="27"/>
      <c r="AA14" s="283"/>
      <c r="AB14" s="283"/>
      <c r="AC14" s="283"/>
      <c r="AD14" s="283"/>
      <c r="AE14" s="283"/>
      <c r="AF14" s="283"/>
      <c r="AG14" s="283"/>
      <c r="AH14" s="283"/>
      <c r="AI14" s="283"/>
      <c r="AJ14" s="283"/>
      <c r="AK14" s="283"/>
      <c r="AL14" s="283"/>
      <c r="AM14" s="283"/>
      <c r="AN14" s="283"/>
      <c r="AO14" s="283"/>
      <c r="AP14" s="283"/>
      <c r="AQ14" s="283"/>
      <c r="AR14" s="283"/>
      <c r="AS14" s="283"/>
      <c r="AT14" s="283"/>
      <c r="AU14" s="283"/>
      <c r="AV14" s="283"/>
      <c r="AW14" s="283"/>
      <c r="AX14" s="283"/>
      <c r="AY14" s="283"/>
      <c r="AZ14" s="283"/>
      <c r="BA14" s="283"/>
      <c r="BB14" s="283"/>
      <c r="BC14" s="283"/>
      <c r="BD14" s="283"/>
      <c r="BE14" s="283"/>
      <c r="BF14" s="283"/>
      <c r="BG14" s="283"/>
      <c r="BH14" s="283"/>
      <c r="BI14" s="283"/>
      <c r="BJ14" s="283"/>
      <c r="BK14" s="283"/>
      <c r="BL14" s="283"/>
      <c r="BM14" s="283"/>
      <c r="BN14" s="283"/>
      <c r="BO14" s="283"/>
      <c r="BP14" s="283"/>
      <c r="BQ14" s="283"/>
      <c r="BR14" s="283"/>
      <c r="BS14" s="283"/>
      <c r="BT14" s="283"/>
      <c r="BU14" s="283"/>
    </row>
    <row r="15" spans="2:73" ht="13.5" customHeight="1" x14ac:dyDescent="0.25">
      <c r="B15" s="25"/>
      <c r="C15" s="74"/>
      <c r="D15" s="95" t="s">
        <v>16</v>
      </c>
      <c r="E15" s="95"/>
      <c r="F15" s="442" t="s">
        <v>107</v>
      </c>
      <c r="G15" s="443"/>
      <c r="H15" s="92">
        <v>44460</v>
      </c>
      <c r="I15" s="92">
        <v>44464</v>
      </c>
      <c r="J15" s="109" t="s">
        <v>110</v>
      </c>
      <c r="K15" s="110"/>
      <c r="L15" s="129"/>
      <c r="M15" s="308"/>
      <c r="N15" s="308"/>
      <c r="W15" s="27"/>
      <c r="X15" s="27"/>
      <c r="Y15" s="27"/>
      <c r="Z15" s="27"/>
      <c r="AA15" s="283"/>
      <c r="AB15" s="283"/>
      <c r="AC15" s="283"/>
      <c r="AD15" s="283"/>
      <c r="AE15" s="283"/>
      <c r="AF15" s="283"/>
      <c r="AG15" s="283"/>
      <c r="AH15" s="283"/>
      <c r="AI15" s="283"/>
      <c r="AJ15" s="283"/>
      <c r="AK15" s="283"/>
      <c r="AL15" s="283"/>
      <c r="AM15" s="283"/>
      <c r="AN15" s="283"/>
      <c r="AO15" s="283"/>
      <c r="AP15" s="283"/>
      <c r="AQ15" s="283"/>
      <c r="AR15" s="283"/>
      <c r="AS15" s="283"/>
      <c r="AT15" s="283"/>
      <c r="AU15" s="283"/>
      <c r="AV15" s="283"/>
      <c r="AW15" s="283"/>
      <c r="AX15" s="283"/>
      <c r="AY15" s="283"/>
      <c r="AZ15" s="283"/>
      <c r="BA15" s="283"/>
      <c r="BB15" s="283"/>
      <c r="BC15" s="283"/>
      <c r="BD15" s="283"/>
      <c r="BE15" s="283"/>
      <c r="BF15" s="283"/>
      <c r="BG15" s="283"/>
      <c r="BH15" s="283"/>
      <c r="BI15" s="283"/>
      <c r="BJ15" s="283"/>
      <c r="BK15" s="283"/>
      <c r="BL15" s="283"/>
      <c r="BM15" s="283"/>
      <c r="BN15" s="283"/>
      <c r="BO15" s="283"/>
      <c r="BP15" s="283"/>
      <c r="BQ15" s="283"/>
      <c r="BR15" s="283"/>
      <c r="BS15" s="283"/>
      <c r="BT15" s="283"/>
      <c r="BU15" s="283"/>
    </row>
    <row r="16" spans="2:73" ht="13.5" customHeight="1" x14ac:dyDescent="0.25">
      <c r="B16" s="25"/>
      <c r="C16" s="94"/>
      <c r="D16" s="96" t="s">
        <v>105</v>
      </c>
      <c r="E16" s="96"/>
      <c r="F16" s="427" t="s">
        <v>106</v>
      </c>
      <c r="G16" s="428"/>
      <c r="H16" s="386">
        <v>0.29166666666666669</v>
      </c>
      <c r="I16" s="386">
        <v>0.66666666666666663</v>
      </c>
      <c r="J16" s="109" t="s">
        <v>109</v>
      </c>
      <c r="K16" s="110"/>
      <c r="L16" s="129"/>
      <c r="M16" s="308"/>
      <c r="N16" s="308"/>
      <c r="W16" s="27"/>
      <c r="X16" s="27"/>
      <c r="Y16" s="27"/>
      <c r="Z16" s="27"/>
      <c r="AA16" s="283"/>
      <c r="AB16" s="283"/>
      <c r="AC16" s="283"/>
      <c r="AD16" s="283"/>
      <c r="AE16" s="283"/>
      <c r="AF16" s="283"/>
      <c r="AG16" s="283"/>
      <c r="AH16" s="283"/>
      <c r="AI16" s="283"/>
      <c r="AJ16" s="283"/>
      <c r="AK16" s="283"/>
      <c r="AL16" s="283"/>
      <c r="AM16" s="283"/>
      <c r="AN16" s="283"/>
      <c r="AO16" s="283"/>
      <c r="AP16" s="283"/>
      <c r="AQ16" s="283"/>
      <c r="AR16" s="283"/>
      <c r="AS16" s="283"/>
      <c r="AT16" s="283"/>
      <c r="AU16" s="283"/>
      <c r="AV16" s="283"/>
      <c r="AW16" s="283"/>
      <c r="AX16" s="283"/>
      <c r="AY16" s="283"/>
      <c r="AZ16" s="283"/>
      <c r="BA16" s="283"/>
      <c r="BB16" s="283"/>
      <c r="BC16" s="283"/>
      <c r="BD16" s="283"/>
      <c r="BE16" s="283"/>
      <c r="BF16" s="283"/>
      <c r="BG16" s="283"/>
      <c r="BH16" s="283"/>
      <c r="BI16" s="283"/>
      <c r="BJ16" s="283"/>
      <c r="BK16" s="283"/>
      <c r="BL16" s="283"/>
      <c r="BM16" s="283"/>
      <c r="BN16" s="283"/>
      <c r="BO16" s="283"/>
      <c r="BP16" s="283"/>
      <c r="BQ16" s="283"/>
      <c r="BR16" s="283"/>
      <c r="BS16" s="283"/>
      <c r="BT16" s="283"/>
      <c r="BU16" s="283"/>
    </row>
    <row r="17" spans="2:73" ht="9" customHeight="1" x14ac:dyDescent="0.25">
      <c r="B17" s="25"/>
      <c r="C17" s="79"/>
      <c r="D17" s="80"/>
      <c r="E17" s="81"/>
      <c r="F17" s="81"/>
      <c r="G17" s="82"/>
      <c r="H17" s="82"/>
      <c r="I17" s="83"/>
      <c r="J17" s="107"/>
      <c r="K17" s="107"/>
      <c r="L17" s="108"/>
      <c r="M17" s="99"/>
      <c r="N17" s="99"/>
      <c r="W17" s="27"/>
      <c r="X17" s="27"/>
      <c r="Y17" s="27"/>
      <c r="Z17" s="27"/>
      <c r="AA17" s="283"/>
      <c r="AB17" s="283"/>
      <c r="AC17" s="283"/>
      <c r="AD17" s="283"/>
      <c r="AE17" s="283"/>
      <c r="AF17" s="283"/>
      <c r="AG17" s="283"/>
      <c r="AH17" s="283"/>
      <c r="AI17" s="283"/>
      <c r="AJ17" s="283"/>
      <c r="AK17" s="283"/>
      <c r="AL17" s="283"/>
      <c r="AM17" s="283"/>
      <c r="AN17" s="283"/>
      <c r="AO17" s="283"/>
      <c r="AP17" s="283"/>
      <c r="AQ17" s="283"/>
      <c r="AR17" s="283"/>
      <c r="AS17" s="283"/>
      <c r="AT17" s="283"/>
      <c r="AU17" s="283"/>
      <c r="AV17" s="283"/>
      <c r="AW17" s="283"/>
      <c r="AX17" s="283"/>
      <c r="AY17" s="283"/>
      <c r="AZ17" s="283"/>
      <c r="BA17" s="283"/>
      <c r="BB17" s="283"/>
      <c r="BC17" s="283"/>
      <c r="BD17" s="283"/>
      <c r="BE17" s="283"/>
      <c r="BF17" s="283"/>
      <c r="BG17" s="283"/>
      <c r="BH17" s="283"/>
      <c r="BI17" s="283"/>
      <c r="BJ17" s="283"/>
      <c r="BK17" s="283"/>
      <c r="BL17" s="283"/>
      <c r="BM17" s="283"/>
      <c r="BN17" s="283"/>
      <c r="BO17" s="283"/>
      <c r="BP17" s="283"/>
      <c r="BQ17" s="283"/>
      <c r="BR17" s="283"/>
      <c r="BS17" s="283"/>
      <c r="BT17" s="283"/>
      <c r="BU17" s="283"/>
    </row>
    <row r="18" spans="2:73" ht="13.5" customHeight="1" x14ac:dyDescent="0.25">
      <c r="B18" s="25"/>
      <c r="C18" s="39" t="s">
        <v>51</v>
      </c>
      <c r="D18" s="40"/>
      <c r="E18" s="40"/>
      <c r="F18" s="41"/>
      <c r="G18" s="41"/>
      <c r="H18" s="42"/>
      <c r="I18" s="43"/>
      <c r="J18" s="107"/>
      <c r="K18" s="107"/>
      <c r="L18" s="108"/>
      <c r="M18" s="108"/>
      <c r="N18" s="108"/>
      <c r="W18" s="27"/>
      <c r="X18" s="27"/>
      <c r="Y18" s="27"/>
      <c r="Z18" s="27"/>
      <c r="AA18" s="283"/>
      <c r="AB18" s="283"/>
      <c r="AC18" s="283"/>
      <c r="AD18" s="283"/>
      <c r="AE18" s="283"/>
      <c r="AF18" s="283"/>
      <c r="AG18" s="283"/>
      <c r="AH18" s="283"/>
      <c r="AI18" s="283"/>
      <c r="AJ18" s="283"/>
      <c r="AK18" s="283"/>
      <c r="AL18" s="283"/>
      <c r="AM18" s="283"/>
      <c r="AN18" s="283"/>
      <c r="AO18" s="283"/>
      <c r="AP18" s="283"/>
      <c r="AQ18" s="283"/>
      <c r="AR18" s="283"/>
      <c r="AS18" s="283"/>
      <c r="AT18" s="283"/>
      <c r="AU18" s="283"/>
      <c r="AV18" s="283"/>
      <c r="AW18" s="283"/>
      <c r="AX18" s="283"/>
      <c r="AY18" s="283"/>
      <c r="AZ18" s="283"/>
      <c r="BA18" s="283"/>
      <c r="BB18" s="283"/>
      <c r="BC18" s="283"/>
      <c r="BD18" s="283"/>
      <c r="BE18" s="283"/>
      <c r="BF18" s="283"/>
      <c r="BG18" s="283"/>
      <c r="BH18" s="283"/>
      <c r="BI18" s="283"/>
      <c r="BJ18" s="283"/>
      <c r="BK18" s="283"/>
      <c r="BL18" s="283"/>
      <c r="BM18" s="283"/>
      <c r="BN18" s="283"/>
      <c r="BO18" s="283"/>
      <c r="BP18" s="283"/>
      <c r="BQ18" s="283"/>
      <c r="BR18" s="283"/>
      <c r="BS18" s="283"/>
      <c r="BT18" s="283"/>
      <c r="BU18" s="283"/>
    </row>
    <row r="19" spans="2:73" ht="13.5" customHeight="1" x14ac:dyDescent="0.25">
      <c r="B19" s="25"/>
      <c r="C19" s="429" t="s">
        <v>48</v>
      </c>
      <c r="D19" s="430"/>
      <c r="E19" s="430"/>
      <c r="F19" s="430"/>
      <c r="G19" s="431"/>
      <c r="H19" s="44" t="s">
        <v>49</v>
      </c>
      <c r="I19" s="44" t="s">
        <v>50</v>
      </c>
      <c r="J19" s="250"/>
      <c r="K19" s="250" t="s">
        <v>271</v>
      </c>
      <c r="L19" s="251" t="s">
        <v>272</v>
      </c>
      <c r="M19" s="251" t="s">
        <v>273</v>
      </c>
      <c r="N19" s="251" t="s">
        <v>274</v>
      </c>
      <c r="W19" s="27"/>
      <c r="X19" s="27"/>
      <c r="Y19" s="27"/>
      <c r="Z19" s="27"/>
      <c r="AA19" s="283"/>
      <c r="AB19" s="283"/>
      <c r="AC19" s="283"/>
      <c r="AD19" s="283"/>
      <c r="AE19" s="283"/>
      <c r="AF19" s="283"/>
      <c r="AG19" s="283"/>
      <c r="AH19" s="283"/>
      <c r="AI19" s="283"/>
      <c r="AJ19" s="283"/>
      <c r="AK19" s="283"/>
      <c r="AL19" s="283"/>
      <c r="AM19" s="283"/>
      <c r="AN19" s="283"/>
      <c r="AO19" s="283"/>
      <c r="AP19" s="283"/>
      <c r="AQ19" s="283"/>
      <c r="AR19" s="283"/>
      <c r="AS19" s="283"/>
      <c r="AT19" s="283"/>
      <c r="AU19" s="283"/>
      <c r="AV19" s="283"/>
      <c r="AW19" s="283"/>
      <c r="AX19" s="283"/>
      <c r="AY19" s="283"/>
      <c r="AZ19" s="283"/>
      <c r="BA19" s="283"/>
      <c r="BB19" s="283"/>
      <c r="BC19" s="283"/>
      <c r="BD19" s="283"/>
      <c r="BE19" s="283"/>
      <c r="BF19" s="283"/>
      <c r="BG19" s="283"/>
      <c r="BH19" s="283"/>
      <c r="BI19" s="283"/>
      <c r="BJ19" s="283"/>
      <c r="BK19" s="283"/>
      <c r="BL19" s="283"/>
      <c r="BM19" s="283"/>
      <c r="BN19" s="283"/>
      <c r="BO19" s="283"/>
      <c r="BP19" s="283"/>
      <c r="BQ19" s="283"/>
      <c r="BR19" s="283"/>
      <c r="BS19" s="283"/>
      <c r="BT19" s="283"/>
      <c r="BU19" s="283"/>
    </row>
    <row r="20" spans="2:73" ht="13.5" hidden="1" customHeight="1" x14ac:dyDescent="0.25">
      <c r="B20" s="25"/>
      <c r="C20" s="45" t="str">
        <f t="shared" ref="C20:C84" si="0">K20</f>
        <v>Deutschland</v>
      </c>
      <c r="D20" s="46"/>
      <c r="E20" s="46"/>
      <c r="F20" s="47"/>
      <c r="G20" s="48"/>
      <c r="H20" s="49">
        <f t="shared" ref="H20:H83" si="1">IF($C$257=3,M20,IF($C$257=6,M20,$H$247))</f>
        <v>21.5</v>
      </c>
      <c r="I20" s="49">
        <f t="shared" ref="I20:I83" si="2">IF($C$257=3,N20,IF($C$257=6,N20,$H$248))</f>
        <v>18.5</v>
      </c>
      <c r="J20" s="339"/>
      <c r="K20" s="252" t="str">
        <f t="shared" ref="K20:K38" si="3">IF($C$257=3,L20,IF($C$257=6,L20,$H$251))</f>
        <v>Deutschland</v>
      </c>
      <c r="L20" s="341" t="s">
        <v>52</v>
      </c>
      <c r="M20" s="342">
        <v>41</v>
      </c>
      <c r="N20" s="342">
        <v>112</v>
      </c>
      <c r="O20" s="251"/>
      <c r="P20" s="122"/>
      <c r="Q20" s="122"/>
      <c r="R20" s="122"/>
      <c r="S20" s="122"/>
      <c r="T20" s="122"/>
      <c r="W20" s="27"/>
      <c r="X20" s="27"/>
      <c r="Y20" s="27"/>
      <c r="Z20" s="27"/>
      <c r="AA20" s="283"/>
      <c r="AB20" s="283"/>
      <c r="AC20" s="283"/>
      <c r="AD20" s="283"/>
      <c r="AE20" s="283"/>
      <c r="AF20" s="283"/>
      <c r="AG20" s="283"/>
      <c r="AH20" s="283"/>
      <c r="AI20" s="283"/>
      <c r="AJ20" s="283"/>
      <c r="AK20" s="283"/>
      <c r="AL20" s="283"/>
      <c r="AM20" s="283"/>
      <c r="AN20" s="283"/>
      <c r="AO20" s="283"/>
      <c r="AP20" s="283"/>
      <c r="AQ20" s="283"/>
      <c r="AR20" s="283"/>
      <c r="AS20" s="283"/>
      <c r="AT20" s="283"/>
      <c r="AU20" s="283"/>
      <c r="AV20" s="283"/>
      <c r="AW20" s="283"/>
      <c r="AX20" s="283"/>
      <c r="AY20" s="283"/>
      <c r="AZ20" s="283"/>
      <c r="BA20" s="283"/>
      <c r="BB20" s="283"/>
      <c r="BC20" s="283"/>
      <c r="BD20" s="283"/>
      <c r="BE20" s="283"/>
      <c r="BF20" s="283"/>
      <c r="BG20" s="283"/>
      <c r="BH20" s="283"/>
      <c r="BI20" s="283"/>
      <c r="BJ20" s="283"/>
      <c r="BK20" s="283"/>
      <c r="BL20" s="283"/>
      <c r="BM20" s="283"/>
      <c r="BN20" s="283"/>
      <c r="BO20" s="283"/>
      <c r="BP20" s="283"/>
      <c r="BQ20" s="283"/>
      <c r="BR20" s="283"/>
      <c r="BS20" s="283"/>
      <c r="BT20" s="283"/>
      <c r="BU20" s="283"/>
    </row>
    <row r="21" spans="2:73" ht="13.5" hidden="1" customHeight="1" x14ac:dyDescent="0.25">
      <c r="B21" s="25"/>
      <c r="C21" s="45" t="str">
        <f t="shared" si="0"/>
        <v>Deutschland</v>
      </c>
      <c r="D21" s="46"/>
      <c r="E21" s="46"/>
      <c r="F21" s="47"/>
      <c r="G21" s="48"/>
      <c r="H21" s="49">
        <f t="shared" si="1"/>
        <v>21.5</v>
      </c>
      <c r="I21" s="49">
        <f t="shared" si="2"/>
        <v>18.5</v>
      </c>
      <c r="J21" s="339"/>
      <c r="K21" s="252" t="str">
        <f t="shared" si="3"/>
        <v>Deutschland</v>
      </c>
      <c r="L21" s="341" t="s">
        <v>245</v>
      </c>
      <c r="M21" s="342">
        <v>35</v>
      </c>
      <c r="N21" s="342">
        <v>166</v>
      </c>
      <c r="O21" s="251"/>
      <c r="P21" s="122"/>
      <c r="Q21" s="122"/>
      <c r="R21" s="122"/>
      <c r="S21" s="122"/>
      <c r="T21" s="122"/>
      <c r="U21" s="105"/>
      <c r="V21" s="105"/>
      <c r="W21" s="27"/>
      <c r="X21" s="27"/>
      <c r="Y21" s="27"/>
      <c r="Z21" s="27"/>
      <c r="AA21" s="125"/>
      <c r="AB21" s="125"/>
      <c r="AH21" s="27"/>
    </row>
    <row r="22" spans="2:73" ht="13.5" hidden="1" customHeight="1" x14ac:dyDescent="0.25">
      <c r="B22" s="25"/>
      <c r="C22" s="45" t="str">
        <f t="shared" si="0"/>
        <v>Deutschland</v>
      </c>
      <c r="D22" s="46"/>
      <c r="E22" s="46"/>
      <c r="F22" s="47"/>
      <c r="G22" s="48"/>
      <c r="H22" s="49">
        <f t="shared" si="1"/>
        <v>21.5</v>
      </c>
      <c r="I22" s="49">
        <f t="shared" si="2"/>
        <v>18.5</v>
      </c>
      <c r="J22" s="339"/>
      <c r="K22" s="252" t="str">
        <f t="shared" si="3"/>
        <v>Deutschland</v>
      </c>
      <c r="L22" s="341" t="s">
        <v>125</v>
      </c>
      <c r="M22" s="342">
        <v>36</v>
      </c>
      <c r="N22" s="342">
        <v>159</v>
      </c>
      <c r="O22" s="251"/>
      <c r="P22" s="122"/>
      <c r="Q22" s="122"/>
      <c r="R22" s="122"/>
      <c r="S22" s="122"/>
      <c r="T22" s="122"/>
      <c r="U22" s="105"/>
      <c r="V22" s="122"/>
      <c r="W22" s="27"/>
      <c r="X22" s="27"/>
      <c r="Y22" s="27"/>
      <c r="Z22" s="27"/>
      <c r="AA22" s="125"/>
      <c r="AB22" s="125"/>
      <c r="AH22" s="27"/>
    </row>
    <row r="23" spans="2:73" ht="13.5" hidden="1" customHeight="1" x14ac:dyDescent="0.25">
      <c r="B23" s="25"/>
      <c r="C23" s="45" t="str">
        <f t="shared" si="0"/>
        <v>Deutschland</v>
      </c>
      <c r="D23" s="46"/>
      <c r="E23" s="46"/>
      <c r="F23" s="47"/>
      <c r="G23" s="48"/>
      <c r="H23" s="49">
        <f t="shared" si="1"/>
        <v>21.5</v>
      </c>
      <c r="I23" s="49">
        <f t="shared" si="2"/>
        <v>18.5</v>
      </c>
      <c r="J23" s="339"/>
      <c r="K23" s="252" t="str">
        <f t="shared" si="3"/>
        <v>Deutschland</v>
      </c>
      <c r="L23" s="341" t="s">
        <v>120</v>
      </c>
      <c r="M23" s="342">
        <v>25</v>
      </c>
      <c r="N23" s="342">
        <v>95</v>
      </c>
      <c r="O23" s="251"/>
      <c r="P23" s="122"/>
      <c r="Q23" s="122"/>
      <c r="R23" s="122"/>
      <c r="S23" s="122"/>
      <c r="T23" s="122"/>
      <c r="U23" s="105"/>
      <c r="V23" s="27"/>
      <c r="W23" s="27"/>
      <c r="X23" s="27"/>
      <c r="Y23" s="27"/>
      <c r="Z23" s="27"/>
      <c r="AA23" s="125"/>
      <c r="AB23" s="125"/>
      <c r="AH23" s="27"/>
    </row>
    <row r="24" spans="2:73" ht="13.5" hidden="1" customHeight="1" x14ac:dyDescent="0.25">
      <c r="B24" s="25"/>
      <c r="C24" s="45" t="str">
        <f t="shared" si="0"/>
        <v>Deutschland</v>
      </c>
      <c r="D24" s="46"/>
      <c r="E24" s="46"/>
      <c r="F24" s="47"/>
      <c r="G24" s="48"/>
      <c r="H24" s="49">
        <f t="shared" si="1"/>
        <v>21.5</v>
      </c>
      <c r="I24" s="49">
        <f t="shared" si="2"/>
        <v>18.5</v>
      </c>
      <c r="J24" s="339"/>
      <c r="K24" s="252" t="str">
        <f t="shared" si="3"/>
        <v>Deutschland</v>
      </c>
      <c r="L24" s="341" t="s">
        <v>63</v>
      </c>
      <c r="M24" s="342">
        <v>22</v>
      </c>
      <c r="N24" s="342">
        <v>112</v>
      </c>
      <c r="O24" s="251"/>
      <c r="P24" s="126"/>
      <c r="Q24" s="126"/>
      <c r="R24" s="126"/>
      <c r="S24" s="125"/>
      <c r="T24" s="125"/>
      <c r="U24" s="27"/>
      <c r="V24" s="27"/>
      <c r="W24" s="27"/>
      <c r="X24" s="27"/>
      <c r="Y24" s="27"/>
      <c r="Z24" s="27"/>
      <c r="AA24" s="125"/>
      <c r="AB24" s="125"/>
      <c r="AH24" s="27"/>
    </row>
    <row r="25" spans="2:73" ht="13.5" hidden="1" customHeight="1" x14ac:dyDescent="0.25">
      <c r="B25" s="25"/>
      <c r="C25" s="45" t="str">
        <f t="shared" si="0"/>
        <v>Deutschland</v>
      </c>
      <c r="D25" s="46"/>
      <c r="E25" s="46"/>
      <c r="F25" s="47"/>
      <c r="G25" s="48"/>
      <c r="H25" s="49">
        <f t="shared" si="1"/>
        <v>21.5</v>
      </c>
      <c r="I25" s="49">
        <f t="shared" si="2"/>
        <v>18.5</v>
      </c>
      <c r="J25" s="339"/>
      <c r="K25" s="252" t="str">
        <f t="shared" si="3"/>
        <v>Deutschland</v>
      </c>
      <c r="L25" s="341" t="s">
        <v>121</v>
      </c>
      <c r="M25" s="342">
        <v>39</v>
      </c>
      <c r="N25" s="342">
        <v>120</v>
      </c>
      <c r="O25" s="251"/>
      <c r="P25" s="122"/>
      <c r="Q25" s="122"/>
      <c r="R25" s="122"/>
      <c r="S25" s="122"/>
      <c r="T25" s="122"/>
      <c r="U25" s="105"/>
      <c r="V25" s="105"/>
      <c r="W25" s="27"/>
      <c r="X25" s="27"/>
      <c r="Y25" s="27"/>
      <c r="Z25" s="27"/>
      <c r="AA25" s="125"/>
      <c r="AB25" s="125"/>
      <c r="AH25" s="27"/>
    </row>
    <row r="26" spans="2:73" ht="13.5" hidden="1" customHeight="1" x14ac:dyDescent="0.25">
      <c r="B26" s="25"/>
      <c r="C26" s="45" t="str">
        <f t="shared" si="0"/>
        <v>Deutschland</v>
      </c>
      <c r="D26" s="46"/>
      <c r="E26" s="46"/>
      <c r="F26" s="47"/>
      <c r="G26" s="48"/>
      <c r="H26" s="49">
        <f t="shared" si="1"/>
        <v>21.5</v>
      </c>
      <c r="I26" s="49">
        <f t="shared" si="2"/>
        <v>18.5</v>
      </c>
      <c r="J26" s="339"/>
      <c r="K26" s="252" t="str">
        <f t="shared" si="3"/>
        <v>Deutschland</v>
      </c>
      <c r="L26" s="341" t="s">
        <v>53</v>
      </c>
      <c r="M26" s="342">
        <v>34</v>
      </c>
      <c r="N26" s="342">
        <v>91</v>
      </c>
      <c r="O26" s="251"/>
      <c r="P26" s="122"/>
      <c r="Q26" s="122"/>
      <c r="R26" s="122"/>
      <c r="S26" s="122"/>
      <c r="T26" s="122"/>
      <c r="U26" s="105"/>
      <c r="V26" s="105"/>
      <c r="W26" s="27"/>
      <c r="X26" s="27"/>
      <c r="Y26" s="27"/>
      <c r="Z26" s="27"/>
      <c r="AA26" s="125"/>
      <c r="AB26" s="125"/>
      <c r="AH26" s="27"/>
    </row>
    <row r="27" spans="2:73" ht="13.5" hidden="1" customHeight="1" x14ac:dyDescent="0.25">
      <c r="B27" s="25"/>
      <c r="C27" s="45" t="str">
        <f t="shared" si="0"/>
        <v>Deutschland</v>
      </c>
      <c r="D27" s="46"/>
      <c r="E27" s="46"/>
      <c r="F27" s="47"/>
      <c r="G27" s="48"/>
      <c r="H27" s="49">
        <f t="shared" si="1"/>
        <v>21.5</v>
      </c>
      <c r="I27" s="49">
        <f t="shared" si="2"/>
        <v>18.5</v>
      </c>
      <c r="J27" s="339"/>
      <c r="K27" s="252" t="str">
        <f t="shared" si="3"/>
        <v>Deutschland</v>
      </c>
      <c r="L27" s="341" t="s">
        <v>122</v>
      </c>
      <c r="M27" s="342">
        <v>33</v>
      </c>
      <c r="N27" s="342">
        <v>368</v>
      </c>
      <c r="O27" s="251"/>
      <c r="P27" s="122"/>
      <c r="Q27" s="122"/>
      <c r="R27" s="122"/>
      <c r="S27" s="122"/>
      <c r="T27" s="122"/>
      <c r="U27" s="105"/>
      <c r="V27" s="105"/>
      <c r="W27" s="27"/>
      <c r="X27" s="27"/>
      <c r="Y27" s="27"/>
      <c r="Z27" s="27"/>
      <c r="AA27" s="125"/>
      <c r="AB27" s="125"/>
      <c r="AH27" s="27"/>
    </row>
    <row r="28" spans="2:73" ht="13.5" hidden="1" customHeight="1" x14ac:dyDescent="0.25">
      <c r="B28" s="25"/>
      <c r="C28" s="45" t="str">
        <f t="shared" si="0"/>
        <v>Deutschland</v>
      </c>
      <c r="D28" s="46"/>
      <c r="E28" s="46"/>
      <c r="F28" s="47"/>
      <c r="G28" s="48"/>
      <c r="H28" s="49">
        <f t="shared" si="1"/>
        <v>21.5</v>
      </c>
      <c r="I28" s="49">
        <f t="shared" si="2"/>
        <v>18.5</v>
      </c>
      <c r="J28" s="339"/>
      <c r="K28" s="252" t="str">
        <f t="shared" si="3"/>
        <v>Deutschland</v>
      </c>
      <c r="L28" s="341" t="s">
        <v>64</v>
      </c>
      <c r="M28" s="342">
        <v>29</v>
      </c>
      <c r="N28" s="342">
        <v>113</v>
      </c>
      <c r="O28" s="251"/>
      <c r="P28" s="122"/>
      <c r="Q28" s="122"/>
      <c r="R28" s="122"/>
      <c r="S28" s="122"/>
      <c r="T28" s="122"/>
      <c r="U28" s="105"/>
      <c r="V28" s="105"/>
      <c r="W28" s="27"/>
      <c r="X28" s="27"/>
      <c r="Y28" s="27"/>
      <c r="Z28" s="27"/>
      <c r="AA28" s="125"/>
      <c r="AB28" s="125"/>
      <c r="AH28" s="27"/>
    </row>
    <row r="29" spans="2:73" ht="13.5" hidden="1" customHeight="1" x14ac:dyDescent="0.25">
      <c r="B29" s="25"/>
      <c r="C29" s="45" t="str">
        <f t="shared" si="0"/>
        <v>Deutschland</v>
      </c>
      <c r="D29" s="46"/>
      <c r="E29" s="46"/>
      <c r="F29" s="47"/>
      <c r="G29" s="48"/>
      <c r="H29" s="49">
        <f t="shared" si="1"/>
        <v>21.5</v>
      </c>
      <c r="I29" s="49">
        <f t="shared" si="2"/>
        <v>18.5</v>
      </c>
      <c r="J29" s="339"/>
      <c r="K29" s="252" t="str">
        <f t="shared" si="3"/>
        <v>Deutschland</v>
      </c>
      <c r="L29" s="341" t="s">
        <v>123</v>
      </c>
      <c r="M29" s="342">
        <v>24</v>
      </c>
      <c r="N29" s="342">
        <v>107</v>
      </c>
      <c r="O29" s="251"/>
      <c r="P29" s="122"/>
      <c r="Q29" s="122"/>
      <c r="R29" s="122"/>
      <c r="S29" s="122"/>
      <c r="T29" s="122"/>
      <c r="U29" s="105"/>
      <c r="V29" s="105"/>
      <c r="W29" s="27"/>
      <c r="X29" s="27"/>
      <c r="Y29" s="27"/>
      <c r="Z29" s="27"/>
      <c r="AA29" s="125"/>
      <c r="AB29" s="125"/>
      <c r="AH29" s="27"/>
    </row>
    <row r="30" spans="2:73" ht="13.5" hidden="1" customHeight="1" x14ac:dyDescent="0.25">
      <c r="B30" s="25"/>
      <c r="C30" s="45" t="str">
        <f t="shared" si="0"/>
        <v>Deutschland</v>
      </c>
      <c r="D30" s="46"/>
      <c r="E30" s="46"/>
      <c r="F30" s="47"/>
      <c r="G30" s="48"/>
      <c r="H30" s="49">
        <f t="shared" si="1"/>
        <v>21.5</v>
      </c>
      <c r="I30" s="49">
        <f t="shared" si="2"/>
        <v>18.5</v>
      </c>
      <c r="J30" s="339"/>
      <c r="K30" s="252" t="str">
        <f t="shared" si="3"/>
        <v>Deutschland</v>
      </c>
      <c r="L30" s="341" t="s">
        <v>124</v>
      </c>
      <c r="M30" s="342">
        <v>36</v>
      </c>
      <c r="N30" s="342">
        <v>88</v>
      </c>
      <c r="O30" s="251"/>
      <c r="P30" s="122"/>
      <c r="Q30" s="122"/>
      <c r="R30" s="122"/>
      <c r="S30" s="122"/>
      <c r="T30" s="122"/>
      <c r="U30" s="105"/>
      <c r="V30" s="105"/>
      <c r="W30" s="27"/>
      <c r="X30" s="27"/>
      <c r="Y30" s="27"/>
      <c r="Z30" s="27"/>
      <c r="AA30" s="125"/>
      <c r="AB30" s="125"/>
      <c r="AH30" s="27"/>
    </row>
    <row r="31" spans="2:73" ht="13.5" hidden="1" customHeight="1" x14ac:dyDescent="0.25">
      <c r="B31" s="25"/>
      <c r="C31" s="45" t="str">
        <f t="shared" si="0"/>
        <v>Deutschland</v>
      </c>
      <c r="D31" s="46"/>
      <c r="E31" s="46"/>
      <c r="F31" s="47"/>
      <c r="G31" s="48"/>
      <c r="H31" s="49">
        <f t="shared" si="1"/>
        <v>21.5</v>
      </c>
      <c r="I31" s="49">
        <f t="shared" si="2"/>
        <v>18.5</v>
      </c>
      <c r="J31" s="339"/>
      <c r="K31" s="252" t="str">
        <f t="shared" si="3"/>
        <v>Deutschland</v>
      </c>
      <c r="L31" s="341" t="s">
        <v>246</v>
      </c>
      <c r="M31" s="342">
        <v>61</v>
      </c>
      <c r="N31" s="342">
        <v>186</v>
      </c>
      <c r="O31" s="251"/>
      <c r="P31" s="122"/>
      <c r="Q31" s="122"/>
      <c r="R31" s="122"/>
      <c r="S31" s="122"/>
      <c r="T31" s="122"/>
      <c r="U31" s="105"/>
      <c r="V31" s="105"/>
      <c r="W31" s="27"/>
      <c r="X31" s="27"/>
      <c r="Y31" s="27"/>
      <c r="Z31" s="27"/>
      <c r="AA31" s="125"/>
      <c r="AB31" s="125"/>
      <c r="AH31" s="27"/>
    </row>
    <row r="32" spans="2:73" ht="13.5" hidden="1" customHeight="1" x14ac:dyDescent="0.25">
      <c r="B32" s="25"/>
      <c r="C32" s="45" t="str">
        <f t="shared" si="0"/>
        <v>Deutschland</v>
      </c>
      <c r="D32" s="46"/>
      <c r="E32" s="46"/>
      <c r="F32" s="47"/>
      <c r="G32" s="48"/>
      <c r="H32" s="49">
        <f t="shared" si="1"/>
        <v>21.5</v>
      </c>
      <c r="I32" s="49">
        <f t="shared" si="2"/>
        <v>18.5</v>
      </c>
      <c r="J32" s="339"/>
      <c r="K32" s="252" t="str">
        <f t="shared" si="3"/>
        <v>Deutschland</v>
      </c>
      <c r="L32" s="341" t="s">
        <v>65</v>
      </c>
      <c r="M32" s="342">
        <v>47</v>
      </c>
      <c r="N32" s="342">
        <v>173</v>
      </c>
      <c r="O32" s="251"/>
      <c r="P32" s="122"/>
      <c r="Q32" s="122"/>
      <c r="R32" s="122"/>
      <c r="S32" s="122"/>
      <c r="T32" s="122"/>
      <c r="U32" s="105"/>
      <c r="V32" s="105"/>
      <c r="W32" s="27"/>
      <c r="X32" s="27"/>
      <c r="Y32" s="27"/>
      <c r="Z32" s="27"/>
      <c r="AA32" s="125"/>
      <c r="AB32" s="125"/>
      <c r="AH32" s="27"/>
    </row>
    <row r="33" spans="2:34" ht="13.5" hidden="1" customHeight="1" x14ac:dyDescent="0.25">
      <c r="B33" s="25"/>
      <c r="C33" s="45" t="str">
        <f t="shared" si="0"/>
        <v>Deutschland</v>
      </c>
      <c r="D33" s="46"/>
      <c r="E33" s="46"/>
      <c r="F33" s="47"/>
      <c r="G33" s="48"/>
      <c r="H33" s="49">
        <f t="shared" si="1"/>
        <v>21.5</v>
      </c>
      <c r="I33" s="49">
        <f t="shared" si="2"/>
        <v>18.5</v>
      </c>
      <c r="J33" s="339"/>
      <c r="K33" s="252" t="str">
        <f t="shared" si="3"/>
        <v>Deutschland</v>
      </c>
      <c r="L33" s="341" t="s">
        <v>126</v>
      </c>
      <c r="M33" s="342">
        <v>47</v>
      </c>
      <c r="N33" s="342">
        <v>173</v>
      </c>
      <c r="O33" s="251"/>
      <c r="P33" s="122"/>
      <c r="Q33" s="122"/>
      <c r="R33" s="122"/>
      <c r="S33" s="122"/>
      <c r="T33" s="122"/>
      <c r="U33" s="105"/>
      <c r="V33" s="105"/>
      <c r="W33" s="27"/>
      <c r="X33" s="27"/>
      <c r="Y33" s="27"/>
      <c r="Z33" s="27"/>
      <c r="AA33" s="125"/>
      <c r="AB33" s="125"/>
      <c r="AH33" s="27"/>
    </row>
    <row r="34" spans="2:34" ht="13.5" hidden="1" customHeight="1" x14ac:dyDescent="0.25">
      <c r="B34" s="25"/>
      <c r="C34" s="45" t="str">
        <f t="shared" si="0"/>
        <v>Deutschland</v>
      </c>
      <c r="D34" s="46"/>
      <c r="E34" s="46"/>
      <c r="F34" s="47"/>
      <c r="G34" s="48"/>
      <c r="H34" s="49">
        <f t="shared" si="1"/>
        <v>21.5</v>
      </c>
      <c r="I34" s="49">
        <f t="shared" si="2"/>
        <v>18.5</v>
      </c>
      <c r="J34" s="339"/>
      <c r="K34" s="252" t="str">
        <f t="shared" si="3"/>
        <v>Deutschland</v>
      </c>
      <c r="L34" s="341" t="s">
        <v>127</v>
      </c>
      <c r="M34" s="342">
        <v>40</v>
      </c>
      <c r="N34" s="342">
        <v>153</v>
      </c>
      <c r="O34" s="251"/>
      <c r="P34" s="122"/>
      <c r="Q34" s="122"/>
      <c r="R34" s="122"/>
      <c r="S34" s="122"/>
      <c r="T34" s="122"/>
      <c r="U34" s="105"/>
      <c r="V34" s="105"/>
      <c r="W34" s="27"/>
      <c r="X34" s="27"/>
      <c r="Y34" s="27"/>
      <c r="Z34" s="27"/>
      <c r="AA34" s="125"/>
      <c r="AB34" s="125"/>
      <c r="AH34" s="27"/>
    </row>
    <row r="35" spans="2:34" ht="13.5" hidden="1" customHeight="1" x14ac:dyDescent="0.25">
      <c r="B35" s="25"/>
      <c r="C35" s="45" t="str">
        <f t="shared" si="0"/>
        <v>Deutschland</v>
      </c>
      <c r="D35" s="46"/>
      <c r="E35" s="46"/>
      <c r="F35" s="47"/>
      <c r="G35" s="48"/>
      <c r="H35" s="49">
        <f t="shared" si="1"/>
        <v>21.5</v>
      </c>
      <c r="I35" s="49">
        <f t="shared" si="2"/>
        <v>18.5</v>
      </c>
      <c r="J35" s="339"/>
      <c r="K35" s="252" t="str">
        <f t="shared" si="3"/>
        <v>Deutschland</v>
      </c>
      <c r="L35" s="341" t="s">
        <v>128</v>
      </c>
      <c r="M35" s="342">
        <v>38</v>
      </c>
      <c r="N35" s="342">
        <v>189</v>
      </c>
      <c r="O35" s="251"/>
      <c r="P35" s="122"/>
      <c r="Q35" s="122"/>
      <c r="R35" s="122"/>
      <c r="S35" s="122"/>
      <c r="T35" s="122"/>
      <c r="U35" s="105"/>
      <c r="V35" s="105"/>
      <c r="W35" s="27"/>
      <c r="X35" s="27"/>
      <c r="Y35" s="27"/>
      <c r="Z35" s="27"/>
      <c r="AA35" s="125"/>
      <c r="AB35" s="125"/>
      <c r="AH35" s="27"/>
    </row>
    <row r="36" spans="2:34" ht="13.5" hidden="1" customHeight="1" x14ac:dyDescent="0.25">
      <c r="B36" s="25"/>
      <c r="C36" s="45" t="str">
        <f t="shared" si="0"/>
        <v>Deutschland</v>
      </c>
      <c r="D36" s="46"/>
      <c r="E36" s="46"/>
      <c r="F36" s="47"/>
      <c r="G36" s="48"/>
      <c r="H36" s="49">
        <f t="shared" si="1"/>
        <v>21.5</v>
      </c>
      <c r="I36" s="49">
        <f t="shared" si="2"/>
        <v>18.5</v>
      </c>
      <c r="J36" s="339"/>
      <c r="K36" s="252" t="str">
        <f t="shared" si="3"/>
        <v>Deutschland</v>
      </c>
      <c r="L36" s="341" t="s">
        <v>129</v>
      </c>
      <c r="M36" s="342">
        <v>45</v>
      </c>
      <c r="N36" s="342">
        <v>206</v>
      </c>
      <c r="O36" s="251"/>
      <c r="P36" s="122"/>
      <c r="Q36" s="122"/>
      <c r="R36" s="122"/>
      <c r="S36" s="122"/>
      <c r="T36" s="122"/>
      <c r="U36" s="105"/>
      <c r="V36" s="105"/>
      <c r="W36" s="27"/>
      <c r="X36" s="27"/>
      <c r="Y36" s="27"/>
      <c r="Z36" s="27"/>
      <c r="AA36" s="125"/>
      <c r="AB36" s="125"/>
      <c r="AH36" s="27"/>
    </row>
    <row r="37" spans="2:34" ht="13.5" hidden="1" customHeight="1" x14ac:dyDescent="0.25">
      <c r="B37" s="25"/>
      <c r="C37" s="45" t="str">
        <f t="shared" si="0"/>
        <v>Deutschland</v>
      </c>
      <c r="D37" s="46"/>
      <c r="E37" s="46"/>
      <c r="F37" s="47"/>
      <c r="G37" s="48"/>
      <c r="H37" s="49">
        <f t="shared" si="1"/>
        <v>21.5</v>
      </c>
      <c r="I37" s="49">
        <f t="shared" si="2"/>
        <v>18.5</v>
      </c>
      <c r="J37" s="339"/>
      <c r="K37" s="252" t="str">
        <f t="shared" si="3"/>
        <v>Deutschland</v>
      </c>
      <c r="L37" s="341" t="s">
        <v>31</v>
      </c>
      <c r="M37" s="342">
        <v>49</v>
      </c>
      <c r="N37" s="342">
        <v>141</v>
      </c>
      <c r="O37" s="251"/>
      <c r="P37" s="122"/>
      <c r="Q37" s="122"/>
      <c r="R37" s="122"/>
      <c r="S37" s="122"/>
      <c r="T37" s="122"/>
      <c r="U37" s="105"/>
      <c r="V37" s="105"/>
      <c r="W37" s="27"/>
      <c r="X37" s="27"/>
      <c r="Y37" s="27"/>
      <c r="Z37" s="27"/>
      <c r="AA37" s="125"/>
      <c r="AB37" s="125"/>
      <c r="AH37" s="27"/>
    </row>
    <row r="38" spans="2:34" ht="13.5" hidden="1" customHeight="1" x14ac:dyDescent="0.25">
      <c r="B38" s="25"/>
      <c r="C38" s="45" t="str">
        <f t="shared" si="0"/>
        <v>Deutschland</v>
      </c>
      <c r="D38" s="46"/>
      <c r="E38" s="46"/>
      <c r="F38" s="47"/>
      <c r="G38" s="48"/>
      <c r="H38" s="49">
        <f t="shared" si="1"/>
        <v>21.5</v>
      </c>
      <c r="I38" s="49">
        <f t="shared" si="2"/>
        <v>18.5</v>
      </c>
      <c r="J38" s="339"/>
      <c r="K38" s="252" t="str">
        <f t="shared" si="3"/>
        <v>Deutschland</v>
      </c>
      <c r="L38" s="341" t="s">
        <v>130</v>
      </c>
      <c r="M38" s="342">
        <v>33</v>
      </c>
      <c r="N38" s="342">
        <v>168</v>
      </c>
      <c r="O38" s="251"/>
      <c r="P38" s="122"/>
      <c r="Q38" s="122"/>
      <c r="R38" s="122"/>
      <c r="S38" s="122"/>
      <c r="T38" s="122"/>
      <c r="U38" s="105"/>
      <c r="V38" s="105"/>
      <c r="W38" s="27"/>
      <c r="X38" s="27"/>
      <c r="Y38" s="27"/>
      <c r="Z38" s="27"/>
      <c r="AA38" s="125"/>
      <c r="AB38" s="125"/>
      <c r="AH38" s="27"/>
    </row>
    <row r="39" spans="2:34" ht="13.5" hidden="1" customHeight="1" x14ac:dyDescent="0.25">
      <c r="B39" s="25"/>
      <c r="C39" s="348" t="s">
        <v>402</v>
      </c>
      <c r="D39" s="46"/>
      <c r="E39" s="46"/>
      <c r="F39" s="47"/>
      <c r="G39" s="48"/>
      <c r="H39" s="49">
        <f t="shared" si="1"/>
        <v>21.5</v>
      </c>
      <c r="I39" s="49">
        <f t="shared" si="2"/>
        <v>18.5</v>
      </c>
      <c r="J39" s="339"/>
      <c r="K39" s="252"/>
      <c r="L39" s="341"/>
      <c r="M39" s="342">
        <v>22</v>
      </c>
      <c r="N39" s="342">
        <v>176</v>
      </c>
      <c r="O39" s="251"/>
      <c r="P39" s="122"/>
      <c r="Q39" s="122"/>
      <c r="R39" s="122"/>
      <c r="S39" s="122"/>
      <c r="T39" s="122"/>
      <c r="U39" s="105"/>
      <c r="V39" s="105"/>
      <c r="W39" s="27"/>
      <c r="X39" s="27"/>
      <c r="Y39" s="27"/>
      <c r="Z39" s="27"/>
      <c r="AA39" s="125"/>
      <c r="AB39" s="125"/>
      <c r="AH39" s="27"/>
    </row>
    <row r="40" spans="2:34" ht="13.5" hidden="1" customHeight="1" x14ac:dyDescent="0.25">
      <c r="B40" s="25"/>
      <c r="C40" s="45" t="str">
        <f t="shared" si="0"/>
        <v>Deutschland</v>
      </c>
      <c r="D40" s="46"/>
      <c r="E40" s="46"/>
      <c r="F40" s="47"/>
      <c r="G40" s="48"/>
      <c r="H40" s="49">
        <f t="shared" si="1"/>
        <v>21.5</v>
      </c>
      <c r="I40" s="49">
        <f t="shared" si="2"/>
        <v>18.5</v>
      </c>
      <c r="J40" s="339"/>
      <c r="K40" s="252" t="str">
        <f t="shared" ref="K40:K71" si="4">IF($C$257=3,L40,IF($C$257=6,L40,$H$251))</f>
        <v>Deutschland</v>
      </c>
      <c r="L40" s="341" t="s">
        <v>131</v>
      </c>
      <c r="M40" s="342">
        <v>38</v>
      </c>
      <c r="N40" s="342">
        <v>108</v>
      </c>
      <c r="O40" s="251"/>
      <c r="P40" s="122"/>
      <c r="Q40" s="122"/>
      <c r="R40" s="122"/>
      <c r="S40" s="122"/>
      <c r="T40" s="122"/>
      <c r="U40" s="105"/>
      <c r="V40" s="105"/>
      <c r="W40" s="27"/>
      <c r="X40" s="27"/>
      <c r="Y40" s="27"/>
      <c r="Z40" s="27"/>
      <c r="AA40" s="125"/>
      <c r="AB40" s="125"/>
      <c r="AH40" s="27"/>
    </row>
    <row r="41" spans="2:34" ht="13.5" hidden="1" customHeight="1" x14ac:dyDescent="0.25">
      <c r="B41" s="25"/>
      <c r="C41" s="45" t="str">
        <f t="shared" si="0"/>
        <v>Deutschland</v>
      </c>
      <c r="D41" s="46"/>
      <c r="E41" s="46"/>
      <c r="F41" s="47"/>
      <c r="G41" s="48"/>
      <c r="H41" s="49">
        <f t="shared" si="1"/>
        <v>21.5</v>
      </c>
      <c r="I41" s="49">
        <f t="shared" si="2"/>
        <v>18.5</v>
      </c>
      <c r="J41" s="339"/>
      <c r="K41" s="252" t="str">
        <f t="shared" si="4"/>
        <v>Deutschland</v>
      </c>
      <c r="L41" s="341" t="s">
        <v>66</v>
      </c>
      <c r="M41" s="342">
        <v>19</v>
      </c>
      <c r="N41" s="342">
        <v>75</v>
      </c>
      <c r="O41" s="251"/>
      <c r="P41" s="122"/>
      <c r="Q41" s="122"/>
      <c r="R41" s="122"/>
      <c r="S41" s="122"/>
      <c r="T41" s="122"/>
      <c r="U41" s="105"/>
      <c r="V41" s="105"/>
      <c r="W41" s="27"/>
      <c r="X41" s="27"/>
      <c r="Y41" s="27"/>
      <c r="Z41" s="27"/>
      <c r="AA41" s="125"/>
      <c r="AB41" s="125"/>
      <c r="AH41" s="27"/>
    </row>
    <row r="42" spans="2:34" ht="13.5" hidden="1" customHeight="1" x14ac:dyDescent="0.25">
      <c r="B42" s="25"/>
      <c r="C42" s="45" t="str">
        <f t="shared" si="0"/>
        <v>Deutschland</v>
      </c>
      <c r="D42" s="46"/>
      <c r="E42" s="46"/>
      <c r="F42" s="47"/>
      <c r="G42" s="48"/>
      <c r="H42" s="49">
        <f t="shared" si="1"/>
        <v>21.5</v>
      </c>
      <c r="I42" s="49">
        <f t="shared" si="2"/>
        <v>18.5</v>
      </c>
      <c r="J42" s="339"/>
      <c r="K42" s="252" t="str">
        <f t="shared" si="4"/>
        <v>Deutschland</v>
      </c>
      <c r="L42" s="341" t="s">
        <v>132</v>
      </c>
      <c r="M42" s="342">
        <v>38</v>
      </c>
      <c r="N42" s="342">
        <v>176</v>
      </c>
      <c r="O42" s="251"/>
      <c r="P42" s="122"/>
      <c r="Q42" s="122"/>
      <c r="R42" s="122"/>
      <c r="S42" s="122"/>
      <c r="T42" s="122"/>
      <c r="U42" s="105"/>
      <c r="V42" s="105"/>
      <c r="W42" s="27"/>
      <c r="X42" s="27"/>
      <c r="Y42" s="27"/>
      <c r="Z42" s="27"/>
      <c r="AA42" s="125"/>
      <c r="AB42" s="125"/>
      <c r="AH42" s="27"/>
    </row>
    <row r="43" spans="2:34" ht="13.5" hidden="1" customHeight="1" x14ac:dyDescent="0.25">
      <c r="B43" s="25"/>
      <c r="C43" s="45" t="str">
        <f t="shared" si="0"/>
        <v>Deutschland</v>
      </c>
      <c r="D43" s="46"/>
      <c r="E43" s="46"/>
      <c r="F43" s="47"/>
      <c r="G43" s="48"/>
      <c r="H43" s="49">
        <f t="shared" si="1"/>
        <v>21.5</v>
      </c>
      <c r="I43" s="49">
        <f t="shared" si="2"/>
        <v>18.5</v>
      </c>
      <c r="J43" s="339"/>
      <c r="K43" s="252" t="str">
        <f t="shared" si="4"/>
        <v>Deutschland</v>
      </c>
      <c r="L43" s="341" t="s">
        <v>67</v>
      </c>
      <c r="M43" s="342">
        <v>42</v>
      </c>
      <c r="N43" s="342">
        <v>88</v>
      </c>
      <c r="O43" s="251"/>
      <c r="P43" s="122"/>
      <c r="Q43" s="122"/>
      <c r="R43" s="122"/>
      <c r="S43" s="122"/>
      <c r="T43" s="122"/>
      <c r="U43" s="105"/>
      <c r="V43" s="105"/>
      <c r="W43" s="27"/>
      <c r="X43" s="27"/>
      <c r="Y43" s="27"/>
      <c r="Z43" s="27"/>
      <c r="AA43" s="125"/>
      <c r="AB43" s="125"/>
      <c r="AH43" s="27"/>
    </row>
    <row r="44" spans="2:34" ht="13.5" hidden="1" customHeight="1" x14ac:dyDescent="0.25">
      <c r="B44" s="25"/>
      <c r="C44" s="45" t="str">
        <f t="shared" si="0"/>
        <v>Deutschland</v>
      </c>
      <c r="D44" s="46"/>
      <c r="E44" s="46"/>
      <c r="F44" s="47"/>
      <c r="G44" s="48"/>
      <c r="H44" s="49">
        <f t="shared" si="1"/>
        <v>21.5</v>
      </c>
      <c r="I44" s="49">
        <f t="shared" si="2"/>
        <v>18.5</v>
      </c>
      <c r="J44" s="339"/>
      <c r="K44" s="252" t="str">
        <f t="shared" si="4"/>
        <v>Deutschland</v>
      </c>
      <c r="L44" s="341" t="s">
        <v>68</v>
      </c>
      <c r="M44" s="342">
        <v>57</v>
      </c>
      <c r="N44" s="342">
        <v>140</v>
      </c>
      <c r="O44" s="251"/>
      <c r="P44" s="122"/>
      <c r="Q44" s="122"/>
      <c r="R44" s="122"/>
      <c r="S44" s="122"/>
      <c r="T44" s="122"/>
      <c r="U44" s="105"/>
      <c r="V44" s="105"/>
      <c r="W44" s="27"/>
      <c r="X44" s="27"/>
      <c r="Y44" s="27"/>
      <c r="Z44" s="27"/>
      <c r="AA44" s="125"/>
      <c r="AB44" s="125"/>
      <c r="AH44" s="27"/>
    </row>
    <row r="45" spans="2:34" ht="13.5" hidden="1" customHeight="1" x14ac:dyDescent="0.25">
      <c r="B45" s="25"/>
      <c r="C45" s="45" t="str">
        <f t="shared" si="0"/>
        <v>Deutschland</v>
      </c>
      <c r="D45" s="46"/>
      <c r="E45" s="46"/>
      <c r="F45" s="47"/>
      <c r="G45" s="48"/>
      <c r="H45" s="49">
        <f t="shared" si="1"/>
        <v>21.5</v>
      </c>
      <c r="I45" s="49">
        <f t="shared" si="2"/>
        <v>18.5</v>
      </c>
      <c r="J45" s="339"/>
      <c r="K45" s="252" t="str">
        <f t="shared" si="4"/>
        <v>Deutschland</v>
      </c>
      <c r="L45" s="341" t="s">
        <v>369</v>
      </c>
      <c r="M45" s="342">
        <v>38</v>
      </c>
      <c r="N45" s="342">
        <v>151</v>
      </c>
      <c r="O45" s="251"/>
      <c r="P45" s="122"/>
      <c r="Q45" s="122"/>
      <c r="R45" s="122"/>
      <c r="S45" s="122"/>
      <c r="T45" s="122"/>
      <c r="U45" s="105"/>
      <c r="V45" s="105"/>
      <c r="W45" s="27"/>
      <c r="X45" s="27"/>
      <c r="Y45" s="27"/>
      <c r="Z45" s="27"/>
      <c r="AA45" s="125"/>
      <c r="AB45" s="125"/>
      <c r="AH45" s="27"/>
    </row>
    <row r="46" spans="2:34" ht="13.5" hidden="1" customHeight="1" x14ac:dyDescent="0.25">
      <c r="B46" s="25"/>
      <c r="C46" s="45" t="str">
        <f t="shared" si="0"/>
        <v>Deutschland</v>
      </c>
      <c r="D46" s="46"/>
      <c r="E46" s="46"/>
      <c r="F46" s="47"/>
      <c r="G46" s="48"/>
      <c r="H46" s="49">
        <f t="shared" si="1"/>
        <v>21.5</v>
      </c>
      <c r="I46" s="49">
        <f t="shared" si="2"/>
        <v>18.5</v>
      </c>
      <c r="J46" s="339"/>
      <c r="K46" s="252" t="str">
        <f t="shared" si="4"/>
        <v>Deutschland</v>
      </c>
      <c r="L46" s="341" t="s">
        <v>133</v>
      </c>
      <c r="M46" s="342">
        <v>38</v>
      </c>
      <c r="N46" s="342">
        <v>88</v>
      </c>
      <c r="O46" s="251"/>
      <c r="P46" s="122"/>
      <c r="Q46" s="122"/>
      <c r="R46" s="122"/>
      <c r="S46" s="122"/>
      <c r="T46" s="122"/>
      <c r="U46" s="105"/>
      <c r="V46" s="105"/>
      <c r="W46" s="27"/>
      <c r="X46" s="27"/>
      <c r="Y46" s="27"/>
      <c r="Z46" s="27"/>
      <c r="AA46" s="125"/>
      <c r="AB46" s="125"/>
      <c r="AH46" s="27"/>
    </row>
    <row r="47" spans="2:34" ht="13.5" hidden="1" customHeight="1" x14ac:dyDescent="0.25">
      <c r="B47" s="25"/>
      <c r="C47" s="45" t="str">
        <f t="shared" si="0"/>
        <v>Deutschland</v>
      </c>
      <c r="D47" s="46"/>
      <c r="E47" s="46"/>
      <c r="F47" s="47"/>
      <c r="G47" s="48"/>
      <c r="H47" s="49">
        <f t="shared" si="1"/>
        <v>21.5</v>
      </c>
      <c r="I47" s="49">
        <f t="shared" si="2"/>
        <v>18.5</v>
      </c>
      <c r="J47" s="339"/>
      <c r="K47" s="252" t="str">
        <f t="shared" si="4"/>
        <v>Deutschland</v>
      </c>
      <c r="L47" s="341" t="s">
        <v>134</v>
      </c>
      <c r="M47" s="342">
        <v>37</v>
      </c>
      <c r="N47" s="342">
        <v>110</v>
      </c>
      <c r="O47" s="251"/>
      <c r="P47" s="122"/>
      <c r="Q47" s="122"/>
      <c r="R47" s="122"/>
      <c r="S47" s="122"/>
      <c r="T47" s="122"/>
      <c r="U47" s="105"/>
      <c r="V47" s="105"/>
      <c r="W47" s="27"/>
      <c r="X47" s="27"/>
      <c r="Y47" s="27"/>
      <c r="Z47" s="27"/>
      <c r="AA47" s="125"/>
      <c r="AB47" s="125"/>
      <c r="AH47" s="27"/>
    </row>
    <row r="48" spans="2:34" ht="13.5" hidden="1" customHeight="1" x14ac:dyDescent="0.25">
      <c r="B48" s="25"/>
      <c r="C48" s="45" t="str">
        <f t="shared" si="0"/>
        <v>Deutschland</v>
      </c>
      <c r="D48" s="46"/>
      <c r="E48" s="46"/>
      <c r="F48" s="47"/>
      <c r="G48" s="48"/>
      <c r="H48" s="49">
        <f t="shared" si="1"/>
        <v>21.5</v>
      </c>
      <c r="I48" s="49">
        <f t="shared" si="2"/>
        <v>18.5</v>
      </c>
      <c r="J48" s="339"/>
      <c r="K48" s="252" t="str">
        <f t="shared" si="4"/>
        <v>Deutschland</v>
      </c>
      <c r="L48" s="341" t="s">
        <v>34</v>
      </c>
      <c r="M48" s="342">
        <v>18</v>
      </c>
      <c r="N48" s="342">
        <v>115</v>
      </c>
      <c r="O48" s="251"/>
      <c r="P48" s="122"/>
      <c r="Q48" s="122"/>
      <c r="R48" s="122"/>
      <c r="S48" s="122"/>
      <c r="T48" s="122"/>
      <c r="U48" s="105"/>
      <c r="V48" s="105"/>
      <c r="W48" s="27"/>
      <c r="X48" s="27"/>
      <c r="Y48" s="27"/>
      <c r="Z48" s="27"/>
      <c r="AA48" s="125"/>
      <c r="AB48" s="125"/>
      <c r="AH48" s="27"/>
    </row>
    <row r="49" spans="2:34" ht="13.5" hidden="1" customHeight="1" x14ac:dyDescent="0.25">
      <c r="B49" s="25"/>
      <c r="C49" s="45" t="str">
        <f t="shared" si="0"/>
        <v>Deutschland</v>
      </c>
      <c r="D49" s="46"/>
      <c r="E49" s="46"/>
      <c r="F49" s="47"/>
      <c r="G49" s="48"/>
      <c r="H49" s="49">
        <f t="shared" si="1"/>
        <v>21.5</v>
      </c>
      <c r="I49" s="49">
        <f t="shared" si="2"/>
        <v>18.5</v>
      </c>
      <c r="J49" s="339"/>
      <c r="K49" s="252" t="str">
        <f t="shared" si="4"/>
        <v>Deutschland</v>
      </c>
      <c r="L49" s="341" t="s">
        <v>135</v>
      </c>
      <c r="M49" s="342">
        <v>31</v>
      </c>
      <c r="N49" s="342">
        <v>174</v>
      </c>
      <c r="O49" s="251"/>
      <c r="P49" s="122"/>
      <c r="Q49" s="122"/>
      <c r="R49" s="122"/>
      <c r="S49" s="122"/>
      <c r="T49" s="122"/>
      <c r="U49" s="105"/>
      <c r="V49" s="105"/>
      <c r="W49" s="27"/>
      <c r="X49" s="27"/>
      <c r="Y49" s="27"/>
      <c r="Z49" s="27"/>
      <c r="AA49" s="125"/>
      <c r="AB49" s="125"/>
      <c r="AH49" s="27"/>
    </row>
    <row r="50" spans="2:34" ht="13.5" hidden="1" customHeight="1" x14ac:dyDescent="0.25">
      <c r="B50" s="25"/>
      <c r="C50" s="45" t="str">
        <f t="shared" si="0"/>
        <v>Deutschland</v>
      </c>
      <c r="D50" s="46"/>
      <c r="E50" s="46"/>
      <c r="F50" s="47"/>
      <c r="G50" s="48"/>
      <c r="H50" s="49">
        <f t="shared" si="1"/>
        <v>21.5</v>
      </c>
      <c r="I50" s="49">
        <f t="shared" si="2"/>
        <v>18.5</v>
      </c>
      <c r="J50" s="339"/>
      <c r="K50" s="252" t="str">
        <f t="shared" si="4"/>
        <v>Deutschland</v>
      </c>
      <c r="L50" s="341" t="s">
        <v>136</v>
      </c>
      <c r="M50" s="342">
        <v>30</v>
      </c>
      <c r="N50" s="342">
        <v>138</v>
      </c>
      <c r="O50" s="251"/>
      <c r="P50" s="122"/>
      <c r="Q50" s="122"/>
      <c r="R50" s="122"/>
      <c r="S50" s="122"/>
      <c r="T50" s="122"/>
      <c r="U50" s="105"/>
      <c r="V50" s="105"/>
      <c r="W50" s="27"/>
      <c r="X50" s="27"/>
      <c r="Y50" s="27"/>
      <c r="Z50" s="27"/>
      <c r="AA50" s="125"/>
      <c r="AB50" s="125"/>
      <c r="AH50" s="27"/>
    </row>
    <row r="51" spans="2:34" ht="13.5" hidden="1" customHeight="1" x14ac:dyDescent="0.25">
      <c r="B51" s="25"/>
      <c r="C51" s="45" t="str">
        <f t="shared" si="0"/>
        <v>Deutschland</v>
      </c>
      <c r="D51" s="46"/>
      <c r="E51" s="46"/>
      <c r="F51" s="47"/>
      <c r="G51" s="48"/>
      <c r="H51" s="49">
        <f t="shared" si="1"/>
        <v>21.5</v>
      </c>
      <c r="I51" s="49">
        <f t="shared" si="2"/>
        <v>18.5</v>
      </c>
      <c r="J51" s="339"/>
      <c r="K51" s="252" t="str">
        <f t="shared" si="4"/>
        <v>Deutschland</v>
      </c>
      <c r="L51" s="341" t="s">
        <v>69</v>
      </c>
      <c r="M51" s="342">
        <v>36</v>
      </c>
      <c r="N51" s="342">
        <v>154</v>
      </c>
      <c r="O51" s="251"/>
      <c r="P51" s="122"/>
      <c r="Q51" s="122"/>
      <c r="R51" s="122"/>
      <c r="S51" s="122"/>
      <c r="T51" s="122"/>
      <c r="U51" s="105"/>
      <c r="V51" s="105"/>
      <c r="W51" s="27"/>
      <c r="X51" s="27"/>
      <c r="Y51" s="27"/>
      <c r="Z51" s="27"/>
      <c r="AA51" s="125"/>
      <c r="AB51" s="125"/>
      <c r="AH51" s="27"/>
    </row>
    <row r="52" spans="2:34" ht="13.5" hidden="1" customHeight="1" x14ac:dyDescent="0.25">
      <c r="B52" s="25"/>
      <c r="C52" s="45" t="str">
        <f t="shared" si="0"/>
        <v>Deutschland</v>
      </c>
      <c r="D52" s="46"/>
      <c r="E52" s="46"/>
      <c r="F52" s="47"/>
      <c r="G52" s="48"/>
      <c r="H52" s="49">
        <f t="shared" si="1"/>
        <v>21.5</v>
      </c>
      <c r="I52" s="49">
        <f t="shared" si="2"/>
        <v>18.5</v>
      </c>
      <c r="J52" s="339"/>
      <c r="K52" s="252" t="str">
        <f t="shared" si="4"/>
        <v>Deutschland</v>
      </c>
      <c r="L52" s="341" t="s">
        <v>137</v>
      </c>
      <c r="M52" s="342">
        <v>34</v>
      </c>
      <c r="N52" s="342">
        <v>131</v>
      </c>
      <c r="O52" s="251"/>
      <c r="P52" s="122"/>
      <c r="Q52" s="122"/>
      <c r="R52" s="122"/>
      <c r="S52" s="122"/>
      <c r="T52" s="122"/>
      <c r="U52" s="105"/>
      <c r="V52" s="105"/>
      <c r="W52" s="27"/>
      <c r="X52" s="27"/>
      <c r="Y52" s="27"/>
      <c r="Z52" s="27"/>
      <c r="AA52" s="125"/>
      <c r="AB52" s="125"/>
      <c r="AH52" s="27"/>
    </row>
    <row r="53" spans="2:34" ht="13.5" hidden="1" customHeight="1" x14ac:dyDescent="0.25">
      <c r="B53" s="25"/>
      <c r="C53" s="45" t="str">
        <f t="shared" si="0"/>
        <v>Deutschland</v>
      </c>
      <c r="D53" s="46"/>
      <c r="E53" s="46"/>
      <c r="F53" s="47"/>
      <c r="G53" s="48"/>
      <c r="H53" s="49">
        <f t="shared" si="1"/>
        <v>21.5</v>
      </c>
      <c r="I53" s="49">
        <f t="shared" si="2"/>
        <v>18.5</v>
      </c>
      <c r="J53" s="339"/>
      <c r="K53" s="252" t="str">
        <f t="shared" si="4"/>
        <v>Deutschland</v>
      </c>
      <c r="L53" s="341" t="s">
        <v>370</v>
      </c>
      <c r="M53" s="342">
        <v>59</v>
      </c>
      <c r="N53" s="342">
        <v>169</v>
      </c>
      <c r="O53" s="251"/>
      <c r="P53" s="122"/>
      <c r="Q53" s="122"/>
      <c r="R53" s="122"/>
      <c r="S53" s="122"/>
      <c r="T53" s="122"/>
      <c r="U53" s="105"/>
      <c r="V53" s="105"/>
      <c r="W53" s="27"/>
      <c r="X53" s="27"/>
      <c r="Y53" s="27"/>
      <c r="Z53" s="27"/>
      <c r="AA53" s="125"/>
      <c r="AB53" s="125"/>
      <c r="AH53" s="27"/>
    </row>
    <row r="54" spans="2:34" ht="13.5" hidden="1" customHeight="1" x14ac:dyDescent="0.25">
      <c r="B54" s="25"/>
      <c r="C54" s="45" t="str">
        <f t="shared" si="0"/>
        <v>Deutschland</v>
      </c>
      <c r="D54" s="46"/>
      <c r="E54" s="46"/>
      <c r="F54" s="47"/>
      <c r="G54" s="48"/>
      <c r="H54" s="49">
        <f t="shared" si="1"/>
        <v>21.5</v>
      </c>
      <c r="I54" s="49">
        <f t="shared" si="2"/>
        <v>18.5</v>
      </c>
      <c r="J54" s="339"/>
      <c r="K54" s="252" t="str">
        <f t="shared" si="4"/>
        <v>Deutschland</v>
      </c>
      <c r="L54" s="343" t="s">
        <v>260</v>
      </c>
      <c r="M54" s="342">
        <v>30</v>
      </c>
      <c r="N54" s="342">
        <v>150</v>
      </c>
      <c r="O54" s="251"/>
      <c r="P54" s="122"/>
      <c r="Q54" s="122"/>
      <c r="R54" s="122"/>
      <c r="S54" s="122"/>
      <c r="T54" s="122"/>
      <c r="U54" s="105"/>
      <c r="V54" s="105"/>
      <c r="W54" s="27"/>
      <c r="X54" s="27"/>
      <c r="Y54" s="27"/>
      <c r="Z54" s="27"/>
      <c r="AA54" s="125"/>
      <c r="AB54" s="125"/>
      <c r="AH54" s="27"/>
    </row>
    <row r="55" spans="2:34" ht="13.5" hidden="1" customHeight="1" x14ac:dyDescent="0.25">
      <c r="B55" s="25"/>
      <c r="C55" s="45" t="str">
        <f t="shared" si="0"/>
        <v>Deutschland</v>
      </c>
      <c r="D55" s="46"/>
      <c r="E55" s="46"/>
      <c r="F55" s="47"/>
      <c r="G55" s="48"/>
      <c r="H55" s="49">
        <f t="shared" si="1"/>
        <v>21.5</v>
      </c>
      <c r="I55" s="49">
        <f t="shared" si="2"/>
        <v>18.5</v>
      </c>
      <c r="J55" s="339"/>
      <c r="K55" s="252" t="str">
        <f t="shared" si="4"/>
        <v>Deutschland</v>
      </c>
      <c r="L55" s="343" t="s">
        <v>59</v>
      </c>
      <c r="M55" s="342">
        <v>25</v>
      </c>
      <c r="N55" s="342">
        <v>185</v>
      </c>
      <c r="O55" s="251"/>
      <c r="P55" s="122"/>
      <c r="Q55" s="122"/>
      <c r="R55" s="122"/>
      <c r="S55" s="122"/>
      <c r="T55" s="122"/>
      <c r="U55" s="105"/>
      <c r="V55" s="105"/>
      <c r="W55" s="27"/>
      <c r="X55" s="27"/>
      <c r="Y55" s="27"/>
      <c r="Z55" s="27"/>
      <c r="AA55" s="125"/>
      <c r="AB55" s="125"/>
      <c r="AH55" s="27"/>
    </row>
    <row r="56" spans="2:34" ht="13.5" hidden="1" customHeight="1" x14ac:dyDescent="0.25">
      <c r="B56" s="25"/>
      <c r="C56" s="45" t="str">
        <f t="shared" si="0"/>
        <v>Deutschland</v>
      </c>
      <c r="D56" s="46"/>
      <c r="E56" s="46"/>
      <c r="F56" s="47"/>
      <c r="G56" s="48"/>
      <c r="H56" s="49">
        <f t="shared" si="1"/>
        <v>21.5</v>
      </c>
      <c r="I56" s="49">
        <f t="shared" si="2"/>
        <v>18.5</v>
      </c>
      <c r="J56" s="339"/>
      <c r="K56" s="252" t="str">
        <f t="shared" si="4"/>
        <v>Deutschland</v>
      </c>
      <c r="L56" s="343" t="s">
        <v>371</v>
      </c>
      <c r="M56" s="342">
        <v>48</v>
      </c>
      <c r="N56" s="342">
        <v>217</v>
      </c>
      <c r="O56" s="251"/>
      <c r="P56" s="122"/>
      <c r="Q56" s="122"/>
      <c r="R56" s="122"/>
      <c r="S56" s="122"/>
      <c r="T56" s="122"/>
      <c r="U56" s="105"/>
      <c r="V56" s="105"/>
      <c r="W56" s="27"/>
      <c r="X56" s="27"/>
      <c r="Y56" s="27"/>
      <c r="Z56" s="27"/>
      <c r="AA56" s="125"/>
      <c r="AB56" s="125"/>
      <c r="AH56" s="27"/>
    </row>
    <row r="57" spans="2:34" ht="13.5" hidden="1" customHeight="1" x14ac:dyDescent="0.25">
      <c r="B57" s="25"/>
      <c r="C57" s="45" t="str">
        <f t="shared" si="0"/>
        <v>Deutschland</v>
      </c>
      <c r="D57" s="46"/>
      <c r="E57" s="46"/>
      <c r="F57" s="47"/>
      <c r="G57" s="48"/>
      <c r="H57" s="49">
        <f t="shared" si="1"/>
        <v>21.5</v>
      </c>
      <c r="I57" s="49">
        <f t="shared" si="2"/>
        <v>18.5</v>
      </c>
      <c r="J57" s="339"/>
      <c r="K57" s="252" t="str">
        <f t="shared" si="4"/>
        <v>Deutschland</v>
      </c>
      <c r="L57" s="343" t="s">
        <v>138</v>
      </c>
      <c r="M57" s="342">
        <v>40</v>
      </c>
      <c r="N57" s="342">
        <v>112</v>
      </c>
      <c r="O57" s="251"/>
      <c r="P57" s="122"/>
      <c r="Q57" s="122"/>
      <c r="R57" s="122"/>
      <c r="S57" s="122"/>
      <c r="T57" s="122"/>
      <c r="U57" s="105"/>
      <c r="V57" s="105"/>
      <c r="W57" s="27"/>
      <c r="X57" s="27"/>
      <c r="Y57" s="27"/>
      <c r="Z57" s="27"/>
      <c r="AA57" s="125"/>
      <c r="AB57" s="125"/>
      <c r="AH57" s="27"/>
    </row>
    <row r="58" spans="2:34" ht="13.5" hidden="1" customHeight="1" x14ac:dyDescent="0.25">
      <c r="B58" s="25"/>
      <c r="C58" s="45" t="str">
        <f t="shared" si="0"/>
        <v>Deutschland</v>
      </c>
      <c r="D58" s="46"/>
      <c r="E58" s="46"/>
      <c r="F58" s="47"/>
      <c r="G58" s="48"/>
      <c r="H58" s="49">
        <f t="shared" si="1"/>
        <v>21.5</v>
      </c>
      <c r="I58" s="49">
        <f t="shared" si="2"/>
        <v>18.5</v>
      </c>
      <c r="J58" s="339"/>
      <c r="K58" s="252" t="str">
        <f t="shared" si="4"/>
        <v>Deutschland</v>
      </c>
      <c r="L58" s="343" t="s">
        <v>139</v>
      </c>
      <c r="M58" s="342">
        <v>50</v>
      </c>
      <c r="N58" s="342">
        <v>127</v>
      </c>
      <c r="O58" s="251"/>
      <c r="P58" s="122"/>
      <c r="Q58" s="122"/>
      <c r="R58" s="122"/>
      <c r="S58" s="122"/>
      <c r="T58" s="122"/>
      <c r="U58" s="105"/>
      <c r="V58" s="105"/>
      <c r="W58" s="27"/>
      <c r="X58" s="27"/>
      <c r="Y58" s="27"/>
      <c r="Z58" s="27"/>
      <c r="AA58" s="125"/>
      <c r="AB58" s="125"/>
      <c r="AH58" s="27"/>
    </row>
    <row r="59" spans="2:34" ht="13.5" hidden="1" customHeight="1" x14ac:dyDescent="0.25">
      <c r="B59" s="25"/>
      <c r="C59" s="45" t="str">
        <f t="shared" si="0"/>
        <v>Deutschland</v>
      </c>
      <c r="D59" s="46"/>
      <c r="E59" s="46"/>
      <c r="F59" s="84"/>
      <c r="G59" s="85"/>
      <c r="H59" s="49">
        <f t="shared" si="1"/>
        <v>21.5</v>
      </c>
      <c r="I59" s="49">
        <f t="shared" si="2"/>
        <v>18.5</v>
      </c>
      <c r="J59" s="339"/>
      <c r="K59" s="252" t="str">
        <f t="shared" si="4"/>
        <v>Deutschland</v>
      </c>
      <c r="L59" s="343" t="s">
        <v>372</v>
      </c>
      <c r="M59" s="342">
        <v>49</v>
      </c>
      <c r="N59" s="342">
        <v>166</v>
      </c>
      <c r="O59" s="251"/>
      <c r="P59" s="122"/>
      <c r="Q59" s="122"/>
      <c r="R59" s="122"/>
      <c r="S59" s="122"/>
      <c r="T59" s="122"/>
      <c r="U59" s="105"/>
      <c r="V59" s="105"/>
      <c r="W59" s="27"/>
      <c r="X59" s="27"/>
      <c r="Y59" s="27"/>
      <c r="Z59" s="27"/>
      <c r="AA59" s="125"/>
      <c r="AB59" s="125"/>
      <c r="AH59" s="27"/>
    </row>
    <row r="60" spans="2:34" ht="13.5" hidden="1" customHeight="1" x14ac:dyDescent="0.25">
      <c r="B60" s="25"/>
      <c r="C60" s="45" t="str">
        <f t="shared" si="0"/>
        <v>Deutschland</v>
      </c>
      <c r="D60" s="46"/>
      <c r="E60" s="46"/>
      <c r="F60" s="47"/>
      <c r="G60" s="48"/>
      <c r="H60" s="49">
        <f t="shared" si="1"/>
        <v>21.5</v>
      </c>
      <c r="I60" s="49">
        <f t="shared" si="2"/>
        <v>18.5</v>
      </c>
      <c r="J60" s="339"/>
      <c r="K60" s="252" t="str">
        <f t="shared" si="4"/>
        <v>Deutschland</v>
      </c>
      <c r="L60" s="343" t="s">
        <v>373</v>
      </c>
      <c r="M60" s="342">
        <v>62</v>
      </c>
      <c r="N60" s="342">
        <v>183</v>
      </c>
      <c r="O60" s="251"/>
      <c r="P60" s="122"/>
      <c r="Q60" s="122"/>
      <c r="R60" s="122"/>
      <c r="S60" s="122"/>
      <c r="T60" s="122"/>
      <c r="U60" s="105"/>
      <c r="V60" s="105"/>
      <c r="W60" s="27"/>
      <c r="X60" s="27"/>
      <c r="Y60" s="27"/>
      <c r="Z60" s="27"/>
      <c r="AA60" s="125"/>
      <c r="AB60" s="125"/>
      <c r="AH60" s="27"/>
    </row>
    <row r="61" spans="2:34" ht="13.5" hidden="1" customHeight="1" x14ac:dyDescent="0.25">
      <c r="B61" s="25"/>
      <c r="C61" s="45" t="str">
        <f t="shared" si="0"/>
        <v>Deutschland</v>
      </c>
      <c r="D61" s="46"/>
      <c r="E61" s="46"/>
      <c r="F61" s="47"/>
      <c r="G61" s="48"/>
      <c r="H61" s="49">
        <f t="shared" si="1"/>
        <v>21.5</v>
      </c>
      <c r="I61" s="49">
        <f t="shared" si="2"/>
        <v>18.5</v>
      </c>
      <c r="J61" s="339"/>
      <c r="K61" s="252" t="str">
        <f t="shared" si="4"/>
        <v>Deutschland</v>
      </c>
      <c r="L61" s="343" t="s">
        <v>140</v>
      </c>
      <c r="M61" s="342">
        <v>41</v>
      </c>
      <c r="N61" s="342">
        <v>167</v>
      </c>
      <c r="O61" s="251"/>
      <c r="P61" s="122"/>
      <c r="Q61" s="122"/>
      <c r="R61" s="122"/>
      <c r="S61" s="122"/>
      <c r="T61" s="122"/>
      <c r="U61" s="105"/>
      <c r="V61" s="105"/>
      <c r="W61" s="27"/>
      <c r="X61" s="27"/>
      <c r="Y61" s="27"/>
      <c r="Z61" s="27"/>
      <c r="AA61" s="125"/>
      <c r="AB61" s="125"/>
      <c r="AH61" s="27"/>
    </row>
    <row r="62" spans="2:34" ht="13.5" hidden="1" customHeight="1" x14ac:dyDescent="0.25">
      <c r="B62" s="25"/>
      <c r="C62" s="45" t="str">
        <f t="shared" si="0"/>
        <v>Deutschland</v>
      </c>
      <c r="D62" s="46"/>
      <c r="E62" s="46"/>
      <c r="F62" s="47"/>
      <c r="G62" s="48"/>
      <c r="H62" s="49">
        <f t="shared" si="1"/>
        <v>21.5</v>
      </c>
      <c r="I62" s="49">
        <f t="shared" si="2"/>
        <v>18.5</v>
      </c>
      <c r="J62" s="339"/>
      <c r="K62" s="252" t="str">
        <f t="shared" si="4"/>
        <v>Deutschland</v>
      </c>
      <c r="L62" s="343" t="s">
        <v>141</v>
      </c>
      <c r="M62" s="342">
        <v>64</v>
      </c>
      <c r="N62" s="342">
        <v>255</v>
      </c>
      <c r="O62" s="251"/>
      <c r="P62" s="122"/>
      <c r="Q62" s="122"/>
      <c r="R62" s="122"/>
      <c r="S62" s="122"/>
      <c r="T62" s="122"/>
      <c r="U62" s="105"/>
      <c r="V62" s="105"/>
      <c r="W62" s="27"/>
      <c r="X62" s="27"/>
      <c r="Y62" s="27"/>
      <c r="Z62" s="27"/>
      <c r="AA62" s="125"/>
      <c r="AB62" s="125"/>
      <c r="AH62" s="27"/>
    </row>
    <row r="63" spans="2:34" ht="13.5" hidden="1" customHeight="1" x14ac:dyDescent="0.25">
      <c r="B63" s="25"/>
      <c r="C63" s="45" t="str">
        <f t="shared" si="0"/>
        <v>Deutschland</v>
      </c>
      <c r="D63" s="46"/>
      <c r="E63" s="46"/>
      <c r="F63" s="47"/>
      <c r="G63" s="48"/>
      <c r="H63" s="49">
        <f t="shared" si="1"/>
        <v>21.5</v>
      </c>
      <c r="I63" s="49">
        <f t="shared" si="2"/>
        <v>18.5</v>
      </c>
      <c r="J63" s="339"/>
      <c r="K63" s="252" t="str">
        <f t="shared" si="4"/>
        <v>Deutschland</v>
      </c>
      <c r="L63" s="343" t="s">
        <v>142</v>
      </c>
      <c r="M63" s="342">
        <v>22</v>
      </c>
      <c r="N63" s="342">
        <v>103</v>
      </c>
      <c r="O63" s="251"/>
      <c r="P63" s="122"/>
      <c r="Q63" s="122"/>
      <c r="R63" s="122"/>
      <c r="S63" s="122"/>
      <c r="T63" s="122"/>
      <c r="U63" s="105"/>
      <c r="V63" s="105"/>
      <c r="W63" s="27"/>
      <c r="X63" s="27"/>
      <c r="Y63" s="27"/>
      <c r="Z63" s="27"/>
      <c r="AA63" s="125"/>
      <c r="AB63" s="125"/>
      <c r="AH63" s="27"/>
    </row>
    <row r="64" spans="2:34" ht="13.5" hidden="1" customHeight="1" x14ac:dyDescent="0.25">
      <c r="B64" s="25"/>
      <c r="C64" s="45" t="str">
        <f t="shared" si="0"/>
        <v>Deutschland</v>
      </c>
      <c r="D64" s="46"/>
      <c r="E64" s="46"/>
      <c r="F64" s="47"/>
      <c r="G64" s="48"/>
      <c r="H64" s="49">
        <f t="shared" si="1"/>
        <v>21.5</v>
      </c>
      <c r="I64" s="49">
        <f t="shared" si="2"/>
        <v>18.5</v>
      </c>
      <c r="J64" s="339"/>
      <c r="K64" s="252" t="str">
        <f t="shared" si="4"/>
        <v>Deutschland</v>
      </c>
      <c r="L64" s="343" t="s">
        <v>70</v>
      </c>
      <c r="M64" s="342">
        <v>54</v>
      </c>
      <c r="N64" s="342">
        <v>161</v>
      </c>
      <c r="O64" s="251"/>
      <c r="P64" s="122"/>
      <c r="Q64" s="122"/>
      <c r="R64" s="122"/>
      <c r="S64" s="122"/>
      <c r="T64" s="122"/>
      <c r="U64" s="105"/>
      <c r="V64" s="105"/>
      <c r="W64" s="27"/>
      <c r="X64" s="27"/>
      <c r="Y64" s="27"/>
      <c r="Z64" s="27"/>
      <c r="AA64" s="125"/>
      <c r="AB64" s="125"/>
      <c r="AH64" s="27"/>
    </row>
    <row r="65" spans="2:34" ht="13.5" hidden="1" customHeight="1" x14ac:dyDescent="0.25">
      <c r="B65" s="25"/>
      <c r="C65" s="45" t="str">
        <f t="shared" si="0"/>
        <v>Deutschland</v>
      </c>
      <c r="D65" s="46"/>
      <c r="E65" s="46"/>
      <c r="F65" s="47"/>
      <c r="G65" s="48"/>
      <c r="H65" s="49">
        <f t="shared" si="1"/>
        <v>21.5</v>
      </c>
      <c r="I65" s="49">
        <f t="shared" si="2"/>
        <v>18.5</v>
      </c>
      <c r="J65" s="339"/>
      <c r="K65" s="252" t="str">
        <f t="shared" si="4"/>
        <v>Deutschland</v>
      </c>
      <c r="L65" s="343" t="s">
        <v>143</v>
      </c>
      <c r="M65" s="342">
        <v>38</v>
      </c>
      <c r="N65" s="342">
        <v>78</v>
      </c>
      <c r="O65" s="251"/>
      <c r="P65" s="122"/>
      <c r="Q65" s="122"/>
      <c r="R65" s="122"/>
      <c r="S65" s="122"/>
      <c r="T65" s="122"/>
      <c r="U65" s="105"/>
      <c r="V65" s="105"/>
      <c r="W65" s="27"/>
      <c r="X65" s="27"/>
      <c r="Y65" s="27"/>
      <c r="Z65" s="27"/>
      <c r="AA65" s="125"/>
      <c r="AB65" s="125"/>
      <c r="AH65" s="27"/>
    </row>
    <row r="66" spans="2:34" ht="13.5" hidden="1" customHeight="1" x14ac:dyDescent="0.25">
      <c r="B66" s="25"/>
      <c r="C66" s="45" t="str">
        <f t="shared" si="0"/>
        <v>Deutschland</v>
      </c>
      <c r="D66" s="46"/>
      <c r="E66" s="46"/>
      <c r="F66" s="47"/>
      <c r="G66" s="48"/>
      <c r="H66" s="49">
        <f t="shared" si="1"/>
        <v>21.5</v>
      </c>
      <c r="I66" s="49">
        <f t="shared" si="2"/>
        <v>18.5</v>
      </c>
      <c r="J66" s="339"/>
      <c r="K66" s="252" t="str">
        <f t="shared" si="4"/>
        <v>Deutschland</v>
      </c>
      <c r="L66" s="343" t="s">
        <v>374</v>
      </c>
      <c r="M66" s="342">
        <v>24</v>
      </c>
      <c r="N66" s="342">
        <v>85</v>
      </c>
      <c r="O66" s="251"/>
      <c r="P66" s="127"/>
      <c r="Q66" s="127"/>
      <c r="R66" s="127"/>
      <c r="S66" s="122"/>
      <c r="T66" s="122"/>
      <c r="U66" s="122"/>
      <c r="V66" s="122"/>
      <c r="W66" s="27"/>
      <c r="X66" s="27"/>
      <c r="Y66" s="27"/>
      <c r="Z66" s="27"/>
      <c r="AA66" s="125"/>
      <c r="AB66" s="125"/>
      <c r="AH66" s="27"/>
    </row>
    <row r="67" spans="2:34" ht="13.5" hidden="1" customHeight="1" x14ac:dyDescent="0.25">
      <c r="B67" s="25"/>
      <c r="C67" s="45" t="str">
        <f t="shared" si="0"/>
        <v>Deutschland</v>
      </c>
      <c r="D67" s="46"/>
      <c r="E67" s="46"/>
      <c r="F67" s="47"/>
      <c r="G67" s="48"/>
      <c r="H67" s="49">
        <f t="shared" si="1"/>
        <v>21.5</v>
      </c>
      <c r="I67" s="49">
        <f t="shared" si="2"/>
        <v>18.5</v>
      </c>
      <c r="J67" s="339"/>
      <c r="K67" s="252" t="str">
        <f t="shared" si="4"/>
        <v>Deutschland</v>
      </c>
      <c r="L67" s="343" t="s">
        <v>144</v>
      </c>
      <c r="M67" s="342">
        <v>26</v>
      </c>
      <c r="N67" s="342">
        <v>183</v>
      </c>
      <c r="O67" s="251"/>
      <c r="P67" s="127"/>
      <c r="Q67" s="127"/>
      <c r="R67" s="127"/>
      <c r="S67" s="122"/>
      <c r="T67" s="122"/>
      <c r="U67" s="122"/>
      <c r="V67" s="122"/>
      <c r="W67" s="27"/>
      <c r="X67" s="27"/>
      <c r="Y67" s="27"/>
      <c r="Z67" s="27"/>
      <c r="AA67" s="125"/>
      <c r="AB67" s="125"/>
      <c r="AH67" s="27"/>
    </row>
    <row r="68" spans="2:34" ht="13.5" hidden="1" customHeight="1" x14ac:dyDescent="0.25">
      <c r="B68" s="25"/>
      <c r="C68" s="45" t="str">
        <f t="shared" si="0"/>
        <v>Deutschland</v>
      </c>
      <c r="D68" s="46"/>
      <c r="E68" s="46"/>
      <c r="F68" s="47"/>
      <c r="G68" s="48"/>
      <c r="H68" s="49">
        <f t="shared" si="1"/>
        <v>21.5</v>
      </c>
      <c r="I68" s="49">
        <f t="shared" si="2"/>
        <v>18.5</v>
      </c>
      <c r="J68" s="339"/>
      <c r="K68" s="252" t="str">
        <f t="shared" si="4"/>
        <v>Deutschland</v>
      </c>
      <c r="L68" s="343" t="s">
        <v>54</v>
      </c>
      <c r="M68" s="342">
        <v>45</v>
      </c>
      <c r="N68" s="342">
        <v>171</v>
      </c>
      <c r="O68" s="251"/>
      <c r="P68" s="127"/>
      <c r="Q68" s="127"/>
      <c r="R68" s="127"/>
      <c r="S68" s="122"/>
      <c r="T68" s="122"/>
      <c r="U68" s="122"/>
      <c r="V68" s="122"/>
      <c r="W68" s="27"/>
      <c r="X68" s="27"/>
      <c r="Y68" s="27"/>
      <c r="Z68" s="27"/>
      <c r="AA68" s="125"/>
      <c r="AB68" s="125"/>
      <c r="AH68" s="27"/>
    </row>
    <row r="69" spans="2:34" ht="13.5" hidden="1" customHeight="1" x14ac:dyDescent="0.25">
      <c r="B69" s="25"/>
      <c r="C69" s="348"/>
      <c r="D69" s="46"/>
      <c r="E69" s="46"/>
      <c r="F69" s="47"/>
      <c r="G69" s="48"/>
      <c r="H69" s="49">
        <f t="shared" si="1"/>
        <v>21.5</v>
      </c>
      <c r="I69" s="49">
        <f t="shared" si="2"/>
        <v>18.5</v>
      </c>
      <c r="J69" s="339"/>
      <c r="K69" s="252" t="str">
        <f t="shared" si="4"/>
        <v>Deutschland</v>
      </c>
      <c r="L69" s="344" t="s">
        <v>363</v>
      </c>
      <c r="M69" s="349">
        <v>48</v>
      </c>
      <c r="N69" s="349">
        <v>159</v>
      </c>
      <c r="O69" s="251"/>
      <c r="P69" s="127"/>
      <c r="Q69" s="127"/>
      <c r="R69" s="127"/>
      <c r="S69" s="122"/>
      <c r="T69" s="122"/>
      <c r="U69" s="122"/>
      <c r="V69" s="122"/>
      <c r="W69" s="27"/>
      <c r="X69" s="27"/>
      <c r="Y69" s="27"/>
      <c r="Z69" s="27"/>
      <c r="AA69" s="125"/>
      <c r="AB69" s="125"/>
      <c r="AH69" s="27"/>
    </row>
    <row r="70" spans="2:34" ht="13.5" hidden="1" customHeight="1" x14ac:dyDescent="0.25">
      <c r="B70" s="25"/>
      <c r="C70" s="45" t="str">
        <f t="shared" si="0"/>
        <v>Deutschland</v>
      </c>
      <c r="D70" s="46"/>
      <c r="E70" s="46"/>
      <c r="F70" s="47"/>
      <c r="G70" s="48"/>
      <c r="H70" s="49">
        <f t="shared" si="1"/>
        <v>21.5</v>
      </c>
      <c r="I70" s="49">
        <f t="shared" si="2"/>
        <v>18.5</v>
      </c>
      <c r="J70" s="339"/>
      <c r="K70" s="252" t="str">
        <f t="shared" si="4"/>
        <v>Deutschland</v>
      </c>
      <c r="L70" s="345" t="s">
        <v>145</v>
      </c>
      <c r="M70" s="346">
        <v>44</v>
      </c>
      <c r="N70" s="346">
        <v>105</v>
      </c>
      <c r="O70" s="251"/>
      <c r="P70" s="127"/>
      <c r="Q70" s="127"/>
      <c r="R70" s="127"/>
      <c r="S70" s="122"/>
      <c r="T70" s="122"/>
      <c r="U70" s="122"/>
      <c r="V70" s="122"/>
      <c r="W70" s="27"/>
      <c r="X70" s="27"/>
      <c r="Y70" s="27"/>
      <c r="Z70" s="27"/>
      <c r="AA70" s="125"/>
      <c r="AB70" s="125"/>
      <c r="AH70" s="27"/>
    </row>
    <row r="71" spans="2:34" ht="13.5" hidden="1" customHeight="1" x14ac:dyDescent="0.25">
      <c r="B71" s="25"/>
      <c r="C71" s="45" t="str">
        <f t="shared" si="0"/>
        <v>Deutschland</v>
      </c>
      <c r="D71" s="46"/>
      <c r="E71" s="46"/>
      <c r="F71" s="47"/>
      <c r="G71" s="48"/>
      <c r="H71" s="49">
        <f t="shared" si="1"/>
        <v>21.5</v>
      </c>
      <c r="I71" s="49">
        <f t="shared" si="2"/>
        <v>18.5</v>
      </c>
      <c r="J71" s="339"/>
      <c r="K71" s="252" t="str">
        <f t="shared" si="4"/>
        <v>Deutschland</v>
      </c>
      <c r="L71" s="345" t="s">
        <v>146</v>
      </c>
      <c r="M71" s="346">
        <v>53</v>
      </c>
      <c r="N71" s="346">
        <v>263</v>
      </c>
      <c r="O71" s="251"/>
      <c r="P71" s="127"/>
      <c r="Q71" s="127"/>
      <c r="R71" s="127"/>
      <c r="S71" s="122"/>
      <c r="T71" s="122"/>
      <c r="U71" s="122"/>
      <c r="V71" s="122"/>
      <c r="W71" s="27"/>
      <c r="X71" s="27"/>
      <c r="Y71" s="27"/>
      <c r="Z71" s="27"/>
      <c r="AA71" s="125"/>
      <c r="AB71" s="125"/>
      <c r="AH71" s="27"/>
    </row>
    <row r="72" spans="2:34" ht="13.5" hidden="1" customHeight="1" x14ac:dyDescent="0.25">
      <c r="B72" s="25"/>
      <c r="C72" s="45" t="str">
        <f t="shared" si="0"/>
        <v>Deutschland</v>
      </c>
      <c r="D72" s="46"/>
      <c r="E72" s="46"/>
      <c r="F72" s="47"/>
      <c r="G72" s="48"/>
      <c r="H72" s="49">
        <f t="shared" si="1"/>
        <v>21.5</v>
      </c>
      <c r="I72" s="49">
        <f t="shared" si="2"/>
        <v>18.5</v>
      </c>
      <c r="J72" s="339"/>
      <c r="K72" s="252" t="str">
        <f t="shared" ref="K72:K96" si="5">IF($C$257=3,L72,IF($C$257=6,L72,$H$251))</f>
        <v>Deutschland</v>
      </c>
      <c r="L72" s="345" t="s">
        <v>147</v>
      </c>
      <c r="M72" s="346">
        <v>33</v>
      </c>
      <c r="N72" s="346">
        <v>161</v>
      </c>
      <c r="O72" s="251"/>
      <c r="P72" s="127"/>
      <c r="Q72" s="127"/>
      <c r="R72" s="127"/>
      <c r="S72" s="122"/>
      <c r="T72" s="122"/>
      <c r="U72" s="122"/>
      <c r="V72" s="122"/>
      <c r="W72" s="27"/>
      <c r="X72" s="27"/>
      <c r="Y72" s="27"/>
      <c r="Z72" s="27"/>
      <c r="AA72" s="125"/>
      <c r="AB72" s="125"/>
      <c r="AH72" s="27"/>
    </row>
    <row r="73" spans="2:34" ht="13.5" hidden="1" customHeight="1" x14ac:dyDescent="0.25">
      <c r="B73" s="25"/>
      <c r="C73" s="45" t="str">
        <f t="shared" si="0"/>
        <v>Deutschland</v>
      </c>
      <c r="D73" s="46"/>
      <c r="E73" s="46"/>
      <c r="F73" s="47"/>
      <c r="G73" s="48"/>
      <c r="H73" s="49">
        <f t="shared" si="1"/>
        <v>21.5</v>
      </c>
      <c r="I73" s="49">
        <f t="shared" si="2"/>
        <v>18.5</v>
      </c>
      <c r="J73" s="339"/>
      <c r="K73" s="252" t="str">
        <f t="shared" si="5"/>
        <v>Deutschland</v>
      </c>
      <c r="L73" s="345" t="s">
        <v>148</v>
      </c>
      <c r="M73" s="346">
        <v>37</v>
      </c>
      <c r="N73" s="346">
        <v>87</v>
      </c>
      <c r="O73" s="251"/>
      <c r="P73" s="127"/>
      <c r="Q73" s="127"/>
      <c r="R73" s="127"/>
      <c r="S73" s="122"/>
      <c r="T73" s="122"/>
      <c r="U73" s="122"/>
      <c r="V73" s="122"/>
      <c r="W73" s="27"/>
      <c r="X73" s="27"/>
      <c r="Y73" s="27"/>
      <c r="Z73" s="27"/>
      <c r="AA73" s="125"/>
      <c r="AB73" s="125"/>
      <c r="AH73" s="27"/>
    </row>
    <row r="74" spans="2:34" ht="13.5" hidden="1" customHeight="1" x14ac:dyDescent="0.25">
      <c r="B74" s="25"/>
      <c r="C74" s="45" t="str">
        <f t="shared" si="0"/>
        <v>Deutschland</v>
      </c>
      <c r="D74" s="46"/>
      <c r="E74" s="46"/>
      <c r="F74" s="47"/>
      <c r="G74" s="48"/>
      <c r="H74" s="49">
        <f t="shared" si="1"/>
        <v>21.5</v>
      </c>
      <c r="I74" s="49">
        <f t="shared" si="2"/>
        <v>18.5</v>
      </c>
      <c r="J74" s="339"/>
      <c r="K74" s="252" t="str">
        <f t="shared" si="5"/>
        <v>Deutschland</v>
      </c>
      <c r="L74" s="345" t="s">
        <v>149</v>
      </c>
      <c r="M74" s="346">
        <v>38</v>
      </c>
      <c r="N74" s="346">
        <v>203</v>
      </c>
      <c r="O74" s="251"/>
      <c r="P74" s="127"/>
      <c r="Q74" s="127"/>
      <c r="R74" s="127"/>
      <c r="S74" s="122"/>
      <c r="T74" s="122"/>
      <c r="U74" s="122"/>
      <c r="V74" s="122"/>
      <c r="W74" s="27"/>
      <c r="X74" s="27"/>
      <c r="Y74" s="27"/>
      <c r="Z74" s="27"/>
      <c r="AA74" s="125"/>
      <c r="AB74" s="125"/>
      <c r="AH74" s="27"/>
    </row>
    <row r="75" spans="2:34" ht="13.5" hidden="1" customHeight="1" x14ac:dyDescent="0.25">
      <c r="B75" s="25"/>
      <c r="C75" s="45" t="str">
        <f t="shared" si="0"/>
        <v>Deutschland</v>
      </c>
      <c r="D75" s="46"/>
      <c r="E75" s="46"/>
      <c r="F75" s="47"/>
      <c r="G75" s="48"/>
      <c r="H75" s="49">
        <f t="shared" si="1"/>
        <v>21.5</v>
      </c>
      <c r="I75" s="49">
        <f t="shared" si="2"/>
        <v>18.5</v>
      </c>
      <c r="J75" s="339"/>
      <c r="K75" s="252" t="str">
        <f t="shared" si="5"/>
        <v>Deutschland</v>
      </c>
      <c r="L75" s="345" t="s">
        <v>58</v>
      </c>
      <c r="M75" s="346">
        <v>33</v>
      </c>
      <c r="N75" s="346">
        <v>139</v>
      </c>
      <c r="O75" s="251"/>
      <c r="P75" s="127"/>
      <c r="Q75" s="127"/>
      <c r="R75" s="127"/>
      <c r="S75" s="122"/>
      <c r="T75" s="122"/>
      <c r="U75" s="122"/>
      <c r="V75" s="122"/>
      <c r="W75" s="125"/>
      <c r="X75" s="125"/>
      <c r="Y75" s="125"/>
      <c r="Z75" s="125"/>
      <c r="AA75" s="125"/>
      <c r="AB75" s="125"/>
      <c r="AH75" s="27"/>
    </row>
    <row r="76" spans="2:34" ht="13.5" hidden="1" customHeight="1" x14ac:dyDescent="0.25">
      <c r="B76" s="25"/>
      <c r="C76" s="45" t="str">
        <f t="shared" si="0"/>
        <v>Deutschland</v>
      </c>
      <c r="D76" s="46"/>
      <c r="E76" s="46"/>
      <c r="F76" s="47"/>
      <c r="G76" s="48"/>
      <c r="H76" s="49">
        <f t="shared" si="1"/>
        <v>21.5</v>
      </c>
      <c r="I76" s="49">
        <f t="shared" si="2"/>
        <v>18.5</v>
      </c>
      <c r="J76" s="339"/>
      <c r="K76" s="252" t="str">
        <f t="shared" si="5"/>
        <v>Deutschland</v>
      </c>
      <c r="L76" s="345" t="s">
        <v>364</v>
      </c>
      <c r="M76" s="346">
        <v>30</v>
      </c>
      <c r="N76" s="346">
        <v>150</v>
      </c>
      <c r="O76" s="251"/>
      <c r="P76" s="127"/>
      <c r="Q76" s="127"/>
      <c r="R76" s="127"/>
      <c r="S76" s="122"/>
      <c r="T76" s="122"/>
      <c r="U76" s="122"/>
      <c r="V76" s="122"/>
      <c r="W76" s="125"/>
      <c r="X76" s="125"/>
      <c r="Y76" s="125"/>
      <c r="Z76" s="125"/>
      <c r="AA76" s="125"/>
      <c r="AB76" s="125"/>
      <c r="AH76" s="27"/>
    </row>
    <row r="77" spans="2:34" ht="13.5" hidden="1" customHeight="1" x14ac:dyDescent="0.25">
      <c r="B77" s="25"/>
      <c r="C77" s="45" t="str">
        <f t="shared" si="0"/>
        <v>Deutschland</v>
      </c>
      <c r="D77" s="46"/>
      <c r="E77" s="46"/>
      <c r="F77" s="47"/>
      <c r="G77" s="48"/>
      <c r="H77" s="49">
        <f t="shared" si="1"/>
        <v>21.5</v>
      </c>
      <c r="I77" s="49">
        <f t="shared" si="2"/>
        <v>18.5</v>
      </c>
      <c r="J77" s="339"/>
      <c r="K77" s="252" t="str">
        <f t="shared" si="5"/>
        <v>Deutschland</v>
      </c>
      <c r="L77" s="345" t="s">
        <v>150</v>
      </c>
      <c r="M77" s="346">
        <v>38</v>
      </c>
      <c r="N77" s="346">
        <v>124</v>
      </c>
      <c r="O77" s="251"/>
      <c r="P77" s="127"/>
      <c r="Q77" s="127"/>
      <c r="R77" s="127"/>
      <c r="S77" s="122"/>
      <c r="T77" s="122"/>
      <c r="U77" s="122"/>
      <c r="V77" s="122"/>
      <c r="W77" s="125"/>
      <c r="X77" s="125"/>
      <c r="Y77" s="125"/>
      <c r="Z77" s="125"/>
      <c r="AA77" s="125"/>
      <c r="AB77" s="125"/>
      <c r="AH77" s="27"/>
    </row>
    <row r="78" spans="2:34" ht="13.5" hidden="1" customHeight="1" x14ac:dyDescent="0.25">
      <c r="B78" s="25"/>
      <c r="C78" s="45" t="str">
        <f t="shared" si="0"/>
        <v>Deutschland</v>
      </c>
      <c r="D78" s="46"/>
      <c r="E78" s="46"/>
      <c r="F78" s="47"/>
      <c r="G78" s="48"/>
      <c r="H78" s="49">
        <f t="shared" si="1"/>
        <v>21.5</v>
      </c>
      <c r="I78" s="49">
        <f t="shared" si="2"/>
        <v>18.5</v>
      </c>
      <c r="J78" s="339"/>
      <c r="K78" s="252" t="str">
        <f t="shared" si="5"/>
        <v>Deutschland</v>
      </c>
      <c r="L78" s="345" t="s">
        <v>151</v>
      </c>
      <c r="M78" s="346">
        <v>49</v>
      </c>
      <c r="N78" s="346">
        <v>140</v>
      </c>
      <c r="O78" s="251"/>
      <c r="P78" s="127"/>
      <c r="Q78" s="127"/>
      <c r="R78" s="127"/>
      <c r="S78" s="122"/>
      <c r="T78" s="122"/>
      <c r="U78" s="122"/>
      <c r="V78" s="122"/>
      <c r="W78" s="125"/>
      <c r="X78" s="125"/>
      <c r="Y78" s="125"/>
      <c r="Z78" s="125"/>
      <c r="AA78" s="125"/>
      <c r="AB78" s="125"/>
      <c r="AH78" s="27"/>
    </row>
    <row r="79" spans="2:34" ht="13.5" hidden="1" customHeight="1" x14ac:dyDescent="0.25">
      <c r="B79" s="25"/>
      <c r="C79" s="45" t="str">
        <f t="shared" si="0"/>
        <v>Deutschland</v>
      </c>
      <c r="D79" s="46"/>
      <c r="E79" s="46"/>
      <c r="F79" s="84"/>
      <c r="G79" s="85"/>
      <c r="H79" s="49">
        <f t="shared" si="1"/>
        <v>21.5</v>
      </c>
      <c r="I79" s="49">
        <f t="shared" si="2"/>
        <v>18.5</v>
      </c>
      <c r="J79" s="339"/>
      <c r="K79" s="252" t="str">
        <f t="shared" si="5"/>
        <v>Deutschland</v>
      </c>
      <c r="L79" s="343" t="s">
        <v>375</v>
      </c>
      <c r="M79" s="346">
        <v>26</v>
      </c>
      <c r="N79" s="346">
        <v>113</v>
      </c>
      <c r="O79" s="251"/>
      <c r="P79" s="127"/>
      <c r="Q79" s="127"/>
      <c r="R79" s="127"/>
      <c r="S79" s="122"/>
      <c r="T79" s="122"/>
      <c r="U79" s="122"/>
      <c r="V79" s="122"/>
      <c r="W79" s="125"/>
      <c r="X79" s="125"/>
      <c r="Y79" s="125"/>
      <c r="Z79" s="125"/>
      <c r="AA79" s="125"/>
      <c r="AB79" s="125"/>
      <c r="AH79" s="27"/>
    </row>
    <row r="80" spans="2:34" ht="13.5" hidden="1" customHeight="1" x14ac:dyDescent="0.25">
      <c r="B80" s="25"/>
      <c r="C80" s="45" t="str">
        <f t="shared" si="0"/>
        <v>Deutschland</v>
      </c>
      <c r="D80" s="46"/>
      <c r="E80" s="46"/>
      <c r="F80" s="84"/>
      <c r="G80" s="85"/>
      <c r="H80" s="49">
        <f t="shared" si="1"/>
        <v>21.5</v>
      </c>
      <c r="I80" s="49">
        <f t="shared" si="2"/>
        <v>18.5</v>
      </c>
      <c r="J80" s="339"/>
      <c r="K80" s="252" t="str">
        <f t="shared" si="5"/>
        <v>Deutschland</v>
      </c>
      <c r="L80" s="345" t="s">
        <v>152</v>
      </c>
      <c r="M80" s="346">
        <v>48</v>
      </c>
      <c r="N80" s="346">
        <v>130</v>
      </c>
      <c r="O80" s="251"/>
      <c r="P80" s="127"/>
      <c r="Q80" s="127"/>
      <c r="R80" s="127"/>
      <c r="S80" s="122"/>
      <c r="T80" s="122"/>
      <c r="U80" s="122"/>
      <c r="V80" s="122"/>
      <c r="W80" s="125"/>
      <c r="X80" s="125"/>
      <c r="Y80" s="125"/>
      <c r="Z80" s="125"/>
      <c r="AA80" s="125"/>
      <c r="AB80" s="125"/>
      <c r="AH80" s="27"/>
    </row>
    <row r="81" spans="2:34" ht="13.5" hidden="1" customHeight="1" x14ac:dyDescent="0.25">
      <c r="B81" s="25"/>
      <c r="C81" s="45" t="str">
        <f t="shared" si="0"/>
        <v>Deutschland</v>
      </c>
      <c r="D81" s="46"/>
      <c r="E81" s="46"/>
      <c r="F81" s="47"/>
      <c r="G81" s="48"/>
      <c r="H81" s="49">
        <f t="shared" si="1"/>
        <v>21.5</v>
      </c>
      <c r="I81" s="49">
        <f t="shared" si="2"/>
        <v>18.5</v>
      </c>
      <c r="J81" s="339"/>
      <c r="K81" s="252" t="str">
        <f t="shared" si="5"/>
        <v>Deutschland</v>
      </c>
      <c r="L81" s="345" t="s">
        <v>153</v>
      </c>
      <c r="M81" s="346">
        <v>47</v>
      </c>
      <c r="N81" s="346">
        <v>198</v>
      </c>
      <c r="O81" s="251"/>
      <c r="P81" s="127"/>
      <c r="Q81" s="127"/>
      <c r="R81" s="127"/>
      <c r="S81" s="122"/>
      <c r="T81" s="122"/>
      <c r="U81" s="122"/>
      <c r="V81" s="122"/>
      <c r="W81" s="125"/>
      <c r="X81" s="125"/>
      <c r="Y81" s="125"/>
      <c r="Z81" s="125"/>
      <c r="AA81" s="125"/>
      <c r="AB81" s="125"/>
      <c r="AH81" s="27"/>
    </row>
    <row r="82" spans="2:34" ht="13.5" hidden="1" customHeight="1" x14ac:dyDescent="0.25">
      <c r="B82" s="25"/>
      <c r="C82" s="45" t="str">
        <f t="shared" si="0"/>
        <v>Deutschland</v>
      </c>
      <c r="D82" s="46"/>
      <c r="E82" s="46"/>
      <c r="F82" s="47"/>
      <c r="G82" s="48"/>
      <c r="H82" s="49">
        <f t="shared" si="1"/>
        <v>21.5</v>
      </c>
      <c r="I82" s="49">
        <f t="shared" si="2"/>
        <v>18.5</v>
      </c>
      <c r="J82" s="339"/>
      <c r="K82" s="252" t="str">
        <f t="shared" si="5"/>
        <v>Deutschland</v>
      </c>
      <c r="L82" s="343" t="s">
        <v>358</v>
      </c>
      <c r="M82" s="346">
        <v>35</v>
      </c>
      <c r="N82" s="346">
        <v>155</v>
      </c>
      <c r="O82" s="251"/>
      <c r="P82" s="127"/>
      <c r="Q82" s="127"/>
      <c r="R82" s="127"/>
      <c r="S82" s="122"/>
      <c r="T82" s="122"/>
      <c r="U82" s="122"/>
      <c r="V82" s="122"/>
      <c r="W82" s="125"/>
      <c r="X82" s="125"/>
      <c r="Y82" s="125"/>
      <c r="Z82" s="125"/>
      <c r="AA82" s="125"/>
      <c r="AB82" s="125"/>
      <c r="AH82" s="27"/>
    </row>
    <row r="83" spans="2:34" ht="13.5" hidden="1" customHeight="1" x14ac:dyDescent="0.25">
      <c r="B83" s="25"/>
      <c r="C83" s="45" t="str">
        <f t="shared" si="0"/>
        <v>Deutschland</v>
      </c>
      <c r="D83" s="46"/>
      <c r="E83" s="46"/>
      <c r="F83" s="47"/>
      <c r="G83" s="48"/>
      <c r="H83" s="49">
        <f t="shared" si="1"/>
        <v>21.5</v>
      </c>
      <c r="I83" s="49">
        <f t="shared" si="2"/>
        <v>18.5</v>
      </c>
      <c r="J83" s="339"/>
      <c r="K83" s="252" t="str">
        <f t="shared" si="5"/>
        <v>Deutschland</v>
      </c>
      <c r="L83" s="345" t="s">
        <v>154</v>
      </c>
      <c r="M83" s="346">
        <v>18</v>
      </c>
      <c r="N83" s="346">
        <v>80</v>
      </c>
      <c r="O83" s="251"/>
      <c r="P83" s="127"/>
      <c r="Q83" s="127"/>
      <c r="R83" s="127"/>
      <c r="S83" s="122"/>
      <c r="T83" s="122"/>
      <c r="U83" s="122"/>
      <c r="V83" s="122"/>
      <c r="W83" s="125"/>
      <c r="X83" s="125"/>
      <c r="Y83" s="125"/>
      <c r="Z83" s="125"/>
      <c r="AA83" s="125"/>
      <c r="AB83" s="125"/>
      <c r="AH83" s="27"/>
    </row>
    <row r="84" spans="2:34" ht="13.5" hidden="1" customHeight="1" x14ac:dyDescent="0.25">
      <c r="B84" s="25"/>
      <c r="C84" s="45" t="str">
        <f t="shared" si="0"/>
        <v>Deutschland</v>
      </c>
      <c r="D84" s="46"/>
      <c r="E84" s="46"/>
      <c r="F84" s="47"/>
      <c r="G84" s="48"/>
      <c r="H84" s="49">
        <f t="shared" ref="H84:H147" si="6">IF($C$257=3,M84,IF($C$257=6,M84,$H$247))</f>
        <v>21.5</v>
      </c>
      <c r="I84" s="49">
        <f t="shared" ref="I84:I147" si="7">IF($C$257=3,N84,IF($C$257=6,N84,$H$248))</f>
        <v>18.5</v>
      </c>
      <c r="J84" s="339"/>
      <c r="K84" s="252" t="str">
        <f t="shared" si="5"/>
        <v>Deutschland</v>
      </c>
      <c r="L84" s="345" t="s">
        <v>376</v>
      </c>
      <c r="M84" s="346">
        <v>26</v>
      </c>
      <c r="N84" s="346">
        <v>167</v>
      </c>
      <c r="O84" s="251"/>
      <c r="P84" s="127"/>
      <c r="Q84" s="127"/>
      <c r="R84" s="127"/>
      <c r="S84" s="122"/>
      <c r="T84" s="122"/>
      <c r="U84" s="122"/>
      <c r="V84" s="122"/>
      <c r="W84" s="125"/>
      <c r="X84" s="125"/>
      <c r="Y84" s="125"/>
      <c r="Z84" s="125"/>
      <c r="AA84" s="125"/>
      <c r="AB84" s="125"/>
      <c r="AH84" s="27"/>
    </row>
    <row r="85" spans="2:34" ht="13.5" hidden="1" customHeight="1" x14ac:dyDescent="0.25">
      <c r="B85" s="25"/>
      <c r="C85" s="45" t="str">
        <f t="shared" ref="C85:C150" si="8">K85</f>
        <v>Deutschland</v>
      </c>
      <c r="D85" s="46"/>
      <c r="E85" s="46"/>
      <c r="F85" s="47"/>
      <c r="G85" s="48"/>
      <c r="H85" s="49">
        <f t="shared" si="6"/>
        <v>21.5</v>
      </c>
      <c r="I85" s="49">
        <f t="shared" si="7"/>
        <v>18.5</v>
      </c>
      <c r="J85" s="339"/>
      <c r="K85" s="252" t="str">
        <f t="shared" si="5"/>
        <v>Deutschland</v>
      </c>
      <c r="L85" s="345" t="s">
        <v>247</v>
      </c>
      <c r="M85" s="346">
        <v>44</v>
      </c>
      <c r="N85" s="346">
        <v>218</v>
      </c>
      <c r="O85" s="251"/>
      <c r="P85" s="127"/>
      <c r="Q85" s="127"/>
      <c r="R85" s="127"/>
      <c r="S85" s="122"/>
      <c r="T85" s="122"/>
      <c r="U85" s="122"/>
      <c r="V85" s="122"/>
      <c r="W85" s="125"/>
      <c r="X85" s="125"/>
      <c r="Y85" s="125"/>
      <c r="Z85" s="125"/>
      <c r="AA85" s="125"/>
      <c r="AB85" s="125"/>
      <c r="AH85" s="27"/>
    </row>
    <row r="86" spans="2:34" ht="13.5" hidden="1" customHeight="1" x14ac:dyDescent="0.25">
      <c r="B86" s="25"/>
      <c r="C86" s="45" t="str">
        <f t="shared" si="8"/>
        <v>Deutschland</v>
      </c>
      <c r="D86" s="46"/>
      <c r="E86" s="46"/>
      <c r="F86" s="47"/>
      <c r="G86" s="48"/>
      <c r="H86" s="49">
        <f t="shared" si="6"/>
        <v>21.5</v>
      </c>
      <c r="I86" s="49">
        <f t="shared" si="7"/>
        <v>18.5</v>
      </c>
      <c r="J86" s="339"/>
      <c r="K86" s="252" t="str">
        <f t="shared" si="5"/>
        <v>Deutschland</v>
      </c>
      <c r="L86" s="345" t="s">
        <v>72</v>
      </c>
      <c r="M86" s="346">
        <v>38</v>
      </c>
      <c r="N86" s="346">
        <v>211</v>
      </c>
      <c r="O86" s="251"/>
      <c r="P86" s="127"/>
      <c r="Q86" s="127"/>
      <c r="R86" s="127"/>
      <c r="S86" s="122"/>
      <c r="T86" s="122"/>
      <c r="U86" s="122"/>
      <c r="V86" s="122"/>
      <c r="W86" s="125"/>
      <c r="X86" s="125"/>
      <c r="Y86" s="125"/>
      <c r="Z86" s="125"/>
      <c r="AA86" s="125"/>
      <c r="AB86" s="125"/>
      <c r="AH86" s="27"/>
    </row>
    <row r="87" spans="2:34" ht="13.5" hidden="1" customHeight="1" x14ac:dyDescent="0.25">
      <c r="B87" s="25"/>
      <c r="C87" s="45" t="str">
        <f t="shared" si="8"/>
        <v>Deutschland</v>
      </c>
      <c r="D87" s="46"/>
      <c r="E87" s="46"/>
      <c r="F87" s="47"/>
      <c r="G87" s="48"/>
      <c r="H87" s="49">
        <f t="shared" si="6"/>
        <v>21.5</v>
      </c>
      <c r="I87" s="49">
        <f t="shared" si="7"/>
        <v>18.5</v>
      </c>
      <c r="J87" s="339"/>
      <c r="K87" s="252" t="str">
        <f t="shared" si="5"/>
        <v>Deutschland</v>
      </c>
      <c r="L87" s="345" t="s">
        <v>155</v>
      </c>
      <c r="M87" s="346">
        <v>18</v>
      </c>
      <c r="N87" s="346">
        <v>80</v>
      </c>
      <c r="O87" s="251"/>
      <c r="P87" s="127"/>
      <c r="Q87" s="127"/>
      <c r="R87" s="127"/>
      <c r="S87" s="122"/>
      <c r="T87" s="122"/>
      <c r="U87" s="122"/>
      <c r="V87" s="122"/>
      <c r="W87" s="125"/>
      <c r="X87" s="125"/>
      <c r="Y87" s="125"/>
      <c r="Z87" s="125"/>
      <c r="AA87" s="125"/>
      <c r="AB87" s="125"/>
      <c r="AH87" s="27"/>
    </row>
    <row r="88" spans="2:34" ht="13.5" hidden="1" customHeight="1" x14ac:dyDescent="0.25">
      <c r="B88" s="25"/>
      <c r="C88" s="45" t="str">
        <f t="shared" si="8"/>
        <v>Deutschland</v>
      </c>
      <c r="D88" s="46"/>
      <c r="E88" s="46"/>
      <c r="F88" s="47"/>
      <c r="G88" s="48"/>
      <c r="H88" s="49">
        <f t="shared" si="6"/>
        <v>21.5</v>
      </c>
      <c r="I88" s="49">
        <f t="shared" si="7"/>
        <v>18.5</v>
      </c>
      <c r="J88" s="339"/>
      <c r="K88" s="252" t="str">
        <f t="shared" si="5"/>
        <v>Deutschland</v>
      </c>
      <c r="L88" s="345" t="s">
        <v>156</v>
      </c>
      <c r="M88" s="346">
        <v>37</v>
      </c>
      <c r="N88" s="346">
        <v>179</v>
      </c>
      <c r="O88" s="251"/>
      <c r="P88" s="127"/>
      <c r="Q88" s="127"/>
      <c r="R88" s="127"/>
      <c r="S88" s="122"/>
      <c r="T88" s="122"/>
      <c r="U88" s="122"/>
      <c r="V88" s="122"/>
      <c r="W88" s="125"/>
      <c r="X88" s="125"/>
      <c r="Y88" s="125"/>
      <c r="Z88" s="125"/>
      <c r="AA88" s="125"/>
      <c r="AB88" s="125"/>
      <c r="AH88" s="27"/>
    </row>
    <row r="89" spans="2:34" ht="13.5" hidden="1" customHeight="1" x14ac:dyDescent="0.25">
      <c r="B89" s="25"/>
      <c r="C89" s="45" t="str">
        <f t="shared" si="8"/>
        <v>Deutschland</v>
      </c>
      <c r="D89" s="46"/>
      <c r="E89" s="46"/>
      <c r="F89" s="47"/>
      <c r="G89" s="48"/>
      <c r="H89" s="49">
        <f t="shared" si="6"/>
        <v>21.5</v>
      </c>
      <c r="I89" s="49">
        <f t="shared" si="7"/>
        <v>18.5</v>
      </c>
      <c r="J89" s="339"/>
      <c r="K89" s="252" t="str">
        <f t="shared" si="5"/>
        <v>Deutschland</v>
      </c>
      <c r="L89" s="345" t="s">
        <v>157</v>
      </c>
      <c r="M89" s="346">
        <v>27</v>
      </c>
      <c r="N89" s="346">
        <v>196</v>
      </c>
      <c r="O89" s="251"/>
      <c r="P89" s="127"/>
      <c r="Q89" s="127"/>
      <c r="R89" s="127"/>
      <c r="S89" s="122"/>
      <c r="T89" s="122"/>
      <c r="U89" s="122"/>
      <c r="V89" s="122"/>
      <c r="W89" s="125"/>
      <c r="X89" s="125"/>
      <c r="Y89" s="125"/>
      <c r="Z89" s="125"/>
      <c r="AA89" s="125"/>
      <c r="AB89" s="125"/>
      <c r="AH89" s="27"/>
    </row>
    <row r="90" spans="2:34" ht="13.5" hidden="1" customHeight="1" x14ac:dyDescent="0.25">
      <c r="B90" s="25"/>
      <c r="C90" s="45" t="str">
        <f t="shared" si="8"/>
        <v>Deutschland</v>
      </c>
      <c r="D90" s="46"/>
      <c r="E90" s="46"/>
      <c r="F90" s="47"/>
      <c r="G90" s="48"/>
      <c r="H90" s="49">
        <f t="shared" si="6"/>
        <v>21.5</v>
      </c>
      <c r="I90" s="49">
        <f t="shared" si="7"/>
        <v>18.5</v>
      </c>
      <c r="J90" s="339"/>
      <c r="K90" s="252" t="str">
        <f t="shared" si="5"/>
        <v>Deutschland</v>
      </c>
      <c r="L90" s="345" t="s">
        <v>35</v>
      </c>
      <c r="M90" s="346">
        <v>48</v>
      </c>
      <c r="N90" s="346">
        <v>129</v>
      </c>
      <c r="O90" s="251"/>
      <c r="P90" s="127"/>
      <c r="Q90" s="127"/>
      <c r="R90" s="127"/>
      <c r="S90" s="122"/>
      <c r="T90" s="122"/>
      <c r="U90" s="122"/>
      <c r="V90" s="122"/>
      <c r="W90" s="125"/>
      <c r="X90" s="125"/>
      <c r="Y90" s="125"/>
      <c r="Z90" s="125"/>
      <c r="AA90" s="125"/>
      <c r="AB90" s="125"/>
      <c r="AH90" s="27"/>
    </row>
    <row r="91" spans="2:34" ht="13.5" hidden="1" customHeight="1" x14ac:dyDescent="0.25">
      <c r="B91" s="25"/>
      <c r="C91" s="45" t="str">
        <f t="shared" si="8"/>
        <v>Deutschland</v>
      </c>
      <c r="D91" s="46"/>
      <c r="E91" s="46"/>
      <c r="F91" s="47"/>
      <c r="G91" s="48"/>
      <c r="H91" s="49">
        <f t="shared" si="6"/>
        <v>21.5</v>
      </c>
      <c r="I91" s="49">
        <f t="shared" si="7"/>
        <v>18.5</v>
      </c>
      <c r="J91" s="339"/>
      <c r="K91" s="252" t="str">
        <f t="shared" si="5"/>
        <v>Deutschland</v>
      </c>
      <c r="L91" s="345" t="s">
        <v>55</v>
      </c>
      <c r="M91" s="346">
        <v>51</v>
      </c>
      <c r="N91" s="346">
        <v>187</v>
      </c>
      <c r="O91" s="251"/>
      <c r="P91" s="127"/>
      <c r="Q91" s="127"/>
      <c r="R91" s="127"/>
      <c r="S91" s="122"/>
      <c r="T91" s="122"/>
      <c r="U91" s="122"/>
      <c r="V91" s="122"/>
      <c r="W91" s="125"/>
      <c r="X91" s="125"/>
      <c r="Y91" s="125"/>
      <c r="Z91" s="125"/>
      <c r="AA91" s="125"/>
      <c r="AB91" s="125"/>
      <c r="AH91" s="27"/>
    </row>
    <row r="92" spans="2:34" ht="13.5" hidden="1" customHeight="1" x14ac:dyDescent="0.25">
      <c r="B92" s="25"/>
      <c r="C92" s="45" t="str">
        <f t="shared" si="8"/>
        <v>Deutschland</v>
      </c>
      <c r="D92" s="46"/>
      <c r="E92" s="46"/>
      <c r="F92" s="47"/>
      <c r="G92" s="48"/>
      <c r="H92" s="49">
        <f t="shared" si="6"/>
        <v>21.5</v>
      </c>
      <c r="I92" s="49">
        <f t="shared" si="7"/>
        <v>18.5</v>
      </c>
      <c r="J92" s="339"/>
      <c r="K92" s="252" t="str">
        <f t="shared" si="5"/>
        <v>Deutschland</v>
      </c>
      <c r="L92" s="345" t="s">
        <v>377</v>
      </c>
      <c r="M92" s="346">
        <v>55</v>
      </c>
      <c r="N92" s="346">
        <v>190</v>
      </c>
      <c r="O92" s="251"/>
      <c r="P92" s="127"/>
      <c r="Q92" s="127"/>
      <c r="R92" s="127"/>
      <c r="S92" s="122"/>
      <c r="T92" s="122"/>
      <c r="U92" s="122"/>
      <c r="V92" s="122"/>
      <c r="W92" s="125"/>
      <c r="X92" s="125"/>
      <c r="Y92" s="125"/>
      <c r="Z92" s="125"/>
      <c r="AA92" s="125"/>
      <c r="AB92" s="125"/>
      <c r="AH92" s="27"/>
    </row>
    <row r="93" spans="2:34" ht="13.5" hidden="1" customHeight="1" x14ac:dyDescent="0.25">
      <c r="B93" s="25"/>
      <c r="C93" s="45" t="str">
        <f t="shared" si="8"/>
        <v>Deutschland</v>
      </c>
      <c r="D93" s="46"/>
      <c r="E93" s="46"/>
      <c r="F93" s="47"/>
      <c r="G93" s="48"/>
      <c r="H93" s="49">
        <f t="shared" si="6"/>
        <v>21.5</v>
      </c>
      <c r="I93" s="49">
        <f t="shared" si="7"/>
        <v>18.5</v>
      </c>
      <c r="J93" s="339"/>
      <c r="K93" s="252" t="str">
        <f t="shared" si="5"/>
        <v>Deutschland</v>
      </c>
      <c r="L93" s="345" t="s">
        <v>60</v>
      </c>
      <c r="M93" s="346">
        <v>35</v>
      </c>
      <c r="N93" s="346">
        <v>191</v>
      </c>
      <c r="O93" s="251"/>
      <c r="P93" s="127"/>
      <c r="Q93" s="127"/>
      <c r="R93" s="127"/>
      <c r="S93" s="122"/>
      <c r="T93" s="122"/>
      <c r="U93" s="122"/>
      <c r="V93" s="122"/>
      <c r="W93" s="125"/>
      <c r="X93" s="125"/>
      <c r="Y93" s="125"/>
      <c r="Z93" s="125"/>
      <c r="AA93" s="125"/>
      <c r="AB93" s="125"/>
      <c r="AH93" s="27"/>
    </row>
    <row r="94" spans="2:34" ht="13.5" hidden="1" customHeight="1" x14ac:dyDescent="0.25">
      <c r="B94" s="25"/>
      <c r="C94" s="45" t="str">
        <f>K94</f>
        <v>Deutschland</v>
      </c>
      <c r="D94" s="46"/>
      <c r="E94" s="46"/>
      <c r="F94" s="47"/>
      <c r="G94" s="48"/>
      <c r="H94" s="49">
        <f t="shared" si="6"/>
        <v>21.5</v>
      </c>
      <c r="I94" s="49">
        <f t="shared" si="7"/>
        <v>18.5</v>
      </c>
      <c r="J94" s="339"/>
      <c r="K94" s="252" t="str">
        <f t="shared" si="5"/>
        <v>Deutschland</v>
      </c>
      <c r="L94" s="345" t="s">
        <v>365</v>
      </c>
      <c r="M94" s="346">
        <v>40</v>
      </c>
      <c r="N94" s="346">
        <v>150</v>
      </c>
      <c r="O94" s="251"/>
      <c r="P94" s="127"/>
      <c r="Q94" s="127"/>
      <c r="R94" s="127"/>
      <c r="S94" s="122"/>
      <c r="T94" s="122"/>
      <c r="U94" s="122"/>
      <c r="V94" s="122"/>
      <c r="W94" s="125"/>
      <c r="X94" s="125"/>
      <c r="Y94" s="125"/>
      <c r="Z94" s="125"/>
      <c r="AA94" s="125"/>
      <c r="AB94" s="125"/>
      <c r="AH94" s="27"/>
    </row>
    <row r="95" spans="2:34" ht="13.5" hidden="1" customHeight="1" x14ac:dyDescent="0.25">
      <c r="B95" s="25"/>
      <c r="C95" s="45" t="str">
        <f t="shared" si="8"/>
        <v>Deutschland</v>
      </c>
      <c r="D95" s="46"/>
      <c r="E95" s="46"/>
      <c r="F95" s="47"/>
      <c r="G95" s="48"/>
      <c r="H95" s="49">
        <f t="shared" si="6"/>
        <v>21.5</v>
      </c>
      <c r="I95" s="49">
        <f t="shared" si="7"/>
        <v>18.5</v>
      </c>
      <c r="J95" s="339"/>
      <c r="K95" s="252" t="str">
        <f t="shared" si="5"/>
        <v>Deutschland</v>
      </c>
      <c r="L95" s="345" t="s">
        <v>158</v>
      </c>
      <c r="M95" s="346">
        <v>35</v>
      </c>
      <c r="N95" s="346">
        <v>150</v>
      </c>
      <c r="O95" s="251"/>
      <c r="P95" s="127"/>
      <c r="Q95" s="127"/>
      <c r="R95" s="127"/>
      <c r="S95" s="122"/>
      <c r="T95" s="122"/>
      <c r="U95" s="122"/>
      <c r="V95" s="122"/>
      <c r="W95" s="125"/>
      <c r="X95" s="125"/>
      <c r="Y95" s="125"/>
      <c r="Z95" s="125"/>
      <c r="AA95" s="125"/>
      <c r="AB95" s="125"/>
      <c r="AH95" s="27"/>
    </row>
    <row r="96" spans="2:34" ht="13.5" hidden="1" customHeight="1" x14ac:dyDescent="0.25">
      <c r="B96" s="25"/>
      <c r="C96" s="45" t="str">
        <f t="shared" si="8"/>
        <v>Deutschland</v>
      </c>
      <c r="D96" s="46"/>
      <c r="E96" s="46"/>
      <c r="F96" s="47"/>
      <c r="G96" s="48"/>
      <c r="H96" s="49">
        <f t="shared" si="6"/>
        <v>21.5</v>
      </c>
      <c r="I96" s="49">
        <f t="shared" si="7"/>
        <v>18.5</v>
      </c>
      <c r="J96" s="339"/>
      <c r="K96" s="252" t="str">
        <f t="shared" si="5"/>
        <v>Deutschland</v>
      </c>
      <c r="L96" s="345" t="s">
        <v>159</v>
      </c>
      <c r="M96" s="346">
        <v>32</v>
      </c>
      <c r="N96" s="346">
        <v>171</v>
      </c>
      <c r="O96" s="251"/>
      <c r="P96" s="127"/>
      <c r="Q96" s="127"/>
      <c r="R96" s="127"/>
      <c r="S96" s="122"/>
      <c r="T96" s="122"/>
      <c r="U96" s="122"/>
      <c r="V96" s="122"/>
      <c r="W96" s="125"/>
      <c r="X96" s="125"/>
      <c r="Y96" s="125"/>
      <c r="Z96" s="125"/>
      <c r="AA96" s="125"/>
      <c r="AB96" s="125"/>
      <c r="AH96" s="27"/>
    </row>
    <row r="97" spans="2:34" ht="13.5" hidden="1" customHeight="1" x14ac:dyDescent="0.25">
      <c r="B97" s="25"/>
      <c r="C97" s="348" t="s">
        <v>403</v>
      </c>
      <c r="D97" s="46"/>
      <c r="E97" s="46"/>
      <c r="F97" s="47"/>
      <c r="G97" s="48"/>
      <c r="H97" s="49">
        <f t="shared" si="6"/>
        <v>21.5</v>
      </c>
      <c r="I97" s="49">
        <f t="shared" si="7"/>
        <v>18.5</v>
      </c>
      <c r="J97" s="339"/>
      <c r="K97" s="252"/>
      <c r="L97" s="345"/>
      <c r="M97" s="346">
        <v>27</v>
      </c>
      <c r="N97" s="346">
        <v>141</v>
      </c>
      <c r="O97" s="251"/>
      <c r="P97" s="127"/>
      <c r="Q97" s="127"/>
      <c r="R97" s="127"/>
      <c r="S97" s="122"/>
      <c r="T97" s="122"/>
      <c r="U97" s="122"/>
      <c r="V97" s="122"/>
      <c r="W97" s="125"/>
      <c r="X97" s="125"/>
      <c r="Y97" s="125"/>
      <c r="Z97" s="125"/>
      <c r="AA97" s="125"/>
      <c r="AB97" s="125"/>
      <c r="AH97" s="27"/>
    </row>
    <row r="98" spans="2:34" ht="13.5" hidden="1" customHeight="1" x14ac:dyDescent="0.25">
      <c r="B98" s="25"/>
      <c r="C98" s="45" t="str">
        <f t="shared" si="8"/>
        <v>Deutschland</v>
      </c>
      <c r="D98" s="46"/>
      <c r="E98" s="46"/>
      <c r="F98" s="47"/>
      <c r="G98" s="48"/>
      <c r="H98" s="49">
        <f t="shared" si="6"/>
        <v>21.5</v>
      </c>
      <c r="I98" s="49">
        <f t="shared" si="7"/>
        <v>18.5</v>
      </c>
      <c r="J98" s="339"/>
      <c r="K98" s="252" t="str">
        <f t="shared" ref="K98:K125" si="9">IF($C$257=3,L98,IF($C$257=6,L98,$H$251))</f>
        <v>Deutschland</v>
      </c>
      <c r="L98" s="345" t="s">
        <v>73</v>
      </c>
      <c r="M98" s="346">
        <v>41</v>
      </c>
      <c r="N98" s="346">
        <v>285</v>
      </c>
      <c r="O98" s="251"/>
      <c r="P98" s="127"/>
      <c r="Q98" s="127"/>
      <c r="R98" s="127"/>
      <c r="S98" s="122"/>
      <c r="T98" s="122"/>
      <c r="U98" s="122"/>
      <c r="V98" s="122"/>
      <c r="W98" s="125"/>
      <c r="X98" s="125"/>
      <c r="Y98" s="125"/>
      <c r="Z98" s="125"/>
      <c r="AA98" s="125"/>
      <c r="AB98" s="125"/>
      <c r="AH98" s="27"/>
    </row>
    <row r="99" spans="2:34" ht="13.5" hidden="1" customHeight="1" x14ac:dyDescent="0.25">
      <c r="B99" s="25"/>
      <c r="C99" s="45" t="str">
        <f t="shared" si="8"/>
        <v>Deutschland</v>
      </c>
      <c r="D99" s="46"/>
      <c r="E99" s="46"/>
      <c r="F99" s="47"/>
      <c r="G99" s="48"/>
      <c r="H99" s="49">
        <f t="shared" si="6"/>
        <v>21.5</v>
      </c>
      <c r="I99" s="49">
        <f t="shared" si="7"/>
        <v>18.5</v>
      </c>
      <c r="J99" s="339"/>
      <c r="K99" s="252" t="str">
        <f t="shared" si="9"/>
        <v>Deutschland</v>
      </c>
      <c r="L99" s="345" t="s">
        <v>160</v>
      </c>
      <c r="M99" s="346">
        <v>27</v>
      </c>
      <c r="N99" s="346">
        <v>141</v>
      </c>
      <c r="O99" s="251"/>
      <c r="P99" s="127"/>
      <c r="Q99" s="127"/>
      <c r="R99" s="127"/>
      <c r="S99" s="122"/>
      <c r="T99" s="122"/>
      <c r="U99" s="122"/>
      <c r="V99" s="122"/>
      <c r="W99" s="125"/>
      <c r="X99" s="125"/>
      <c r="Y99" s="125"/>
      <c r="Z99" s="125"/>
      <c r="AA99" s="125"/>
      <c r="AB99" s="125"/>
      <c r="AH99" s="27"/>
    </row>
    <row r="100" spans="2:34" ht="13.5" hidden="1" customHeight="1" x14ac:dyDescent="0.25">
      <c r="B100" s="25"/>
      <c r="C100" s="45" t="str">
        <f t="shared" si="8"/>
        <v>Deutschland</v>
      </c>
      <c r="D100" s="46"/>
      <c r="E100" s="46"/>
      <c r="F100" s="47"/>
      <c r="G100" s="48"/>
      <c r="H100" s="49">
        <f t="shared" si="6"/>
        <v>21.5</v>
      </c>
      <c r="I100" s="49">
        <f t="shared" si="7"/>
        <v>18.5</v>
      </c>
      <c r="J100" s="339"/>
      <c r="K100" s="252" t="str">
        <f t="shared" si="9"/>
        <v>Deutschland</v>
      </c>
      <c r="L100" s="345" t="s">
        <v>161</v>
      </c>
      <c r="M100" s="346">
        <v>20</v>
      </c>
      <c r="N100" s="346">
        <v>95</v>
      </c>
      <c r="O100" s="251"/>
      <c r="P100" s="127"/>
      <c r="Q100" s="127"/>
      <c r="R100" s="127"/>
      <c r="S100" s="122"/>
      <c r="T100" s="122"/>
      <c r="U100" s="122"/>
      <c r="V100" s="122"/>
      <c r="W100" s="125"/>
      <c r="X100" s="125"/>
      <c r="Y100" s="125"/>
      <c r="Z100" s="125"/>
      <c r="AA100" s="125"/>
      <c r="AB100" s="125"/>
      <c r="AH100" s="27"/>
    </row>
    <row r="101" spans="2:34" ht="13.5" hidden="1" customHeight="1" x14ac:dyDescent="0.25">
      <c r="B101" s="25"/>
      <c r="C101" s="45" t="str">
        <f t="shared" si="8"/>
        <v>Deutschland</v>
      </c>
      <c r="D101" s="46"/>
      <c r="E101" s="46"/>
      <c r="F101" s="47"/>
      <c r="G101" s="48"/>
      <c r="H101" s="49">
        <f t="shared" si="6"/>
        <v>21.5</v>
      </c>
      <c r="I101" s="49">
        <f t="shared" si="7"/>
        <v>18.5</v>
      </c>
      <c r="J101" s="339"/>
      <c r="K101" s="252" t="str">
        <f t="shared" si="9"/>
        <v>Deutschland</v>
      </c>
      <c r="L101" s="345" t="s">
        <v>162</v>
      </c>
      <c r="M101" s="346">
        <v>47</v>
      </c>
      <c r="N101" s="346">
        <v>134</v>
      </c>
      <c r="O101" s="251"/>
      <c r="P101" s="127"/>
      <c r="Q101" s="127"/>
      <c r="R101" s="127"/>
      <c r="S101" s="122"/>
      <c r="T101" s="122"/>
      <c r="U101" s="122"/>
      <c r="V101" s="122"/>
      <c r="W101" s="125"/>
      <c r="X101" s="125"/>
      <c r="Y101" s="125"/>
      <c r="Z101" s="125"/>
      <c r="AA101" s="125"/>
      <c r="AB101" s="125"/>
      <c r="AH101" s="27"/>
    </row>
    <row r="102" spans="2:34" ht="13.5" hidden="1" customHeight="1" x14ac:dyDescent="0.25">
      <c r="B102" s="25"/>
      <c r="C102" s="45" t="str">
        <f t="shared" si="8"/>
        <v>Deutschland</v>
      </c>
      <c r="D102" s="46"/>
      <c r="E102" s="46"/>
      <c r="F102" s="47"/>
      <c r="G102" s="48"/>
      <c r="H102" s="49">
        <f t="shared" si="6"/>
        <v>21.5</v>
      </c>
      <c r="I102" s="49">
        <f t="shared" si="7"/>
        <v>18.5</v>
      </c>
      <c r="J102" s="339"/>
      <c r="K102" s="252" t="str">
        <f t="shared" si="9"/>
        <v>Deutschland</v>
      </c>
      <c r="L102" s="345" t="s">
        <v>163</v>
      </c>
      <c r="M102" s="346">
        <v>35</v>
      </c>
      <c r="N102" s="346">
        <v>108</v>
      </c>
      <c r="O102" s="251"/>
      <c r="P102" s="127"/>
      <c r="Q102" s="127"/>
      <c r="R102" s="127"/>
      <c r="S102" s="122"/>
      <c r="T102" s="122"/>
      <c r="U102" s="122"/>
      <c r="V102" s="122"/>
      <c r="W102" s="125"/>
      <c r="X102" s="125"/>
      <c r="Y102" s="125"/>
      <c r="Z102" s="125"/>
      <c r="AA102" s="125"/>
      <c r="AB102" s="125"/>
      <c r="AH102" s="27"/>
    </row>
    <row r="103" spans="2:34" ht="13.5" hidden="1" customHeight="1" x14ac:dyDescent="0.25">
      <c r="B103" s="25"/>
      <c r="C103" s="45" t="str">
        <f t="shared" si="8"/>
        <v>Deutschland</v>
      </c>
      <c r="D103" s="46"/>
      <c r="E103" s="46"/>
      <c r="F103" s="47"/>
      <c r="G103" s="48"/>
      <c r="H103" s="49">
        <f t="shared" si="6"/>
        <v>21.5</v>
      </c>
      <c r="I103" s="49">
        <f t="shared" si="7"/>
        <v>18.5</v>
      </c>
      <c r="J103" s="339"/>
      <c r="K103" s="252" t="str">
        <f t="shared" si="9"/>
        <v>Deutschland</v>
      </c>
      <c r="L103" s="345" t="s">
        <v>248</v>
      </c>
      <c r="M103" s="346">
        <v>46</v>
      </c>
      <c r="N103" s="346">
        <v>275</v>
      </c>
      <c r="O103" s="251"/>
      <c r="P103" s="127"/>
      <c r="Q103" s="127"/>
      <c r="R103" s="127"/>
      <c r="S103" s="122"/>
      <c r="T103" s="122"/>
      <c r="U103" s="122"/>
      <c r="V103" s="122"/>
      <c r="W103" s="125"/>
      <c r="X103" s="125"/>
      <c r="Y103" s="125"/>
      <c r="Z103" s="125"/>
      <c r="AA103" s="125"/>
      <c r="AB103" s="125"/>
      <c r="AH103" s="27"/>
    </row>
    <row r="104" spans="2:34" ht="13.5" hidden="1" customHeight="1" x14ac:dyDescent="0.25">
      <c r="B104" s="25"/>
      <c r="C104" s="45" t="str">
        <f t="shared" si="8"/>
        <v>Deutschland</v>
      </c>
      <c r="D104" s="46"/>
      <c r="E104" s="46"/>
      <c r="F104" s="47"/>
      <c r="G104" s="48"/>
      <c r="H104" s="49">
        <f t="shared" si="6"/>
        <v>21.5</v>
      </c>
      <c r="I104" s="49">
        <f t="shared" si="7"/>
        <v>18.5</v>
      </c>
      <c r="J104" s="339"/>
      <c r="K104" s="252" t="str">
        <f t="shared" si="9"/>
        <v>Deutschland</v>
      </c>
      <c r="L104" s="345" t="s">
        <v>74</v>
      </c>
      <c r="M104" s="346">
        <v>51</v>
      </c>
      <c r="N104" s="346">
        <v>214</v>
      </c>
      <c r="O104" s="251"/>
      <c r="P104" s="127"/>
      <c r="Q104" s="127"/>
      <c r="R104" s="127"/>
      <c r="S104" s="122"/>
      <c r="T104" s="122"/>
      <c r="U104" s="122"/>
      <c r="V104" s="122"/>
      <c r="W104" s="125"/>
      <c r="X104" s="125"/>
      <c r="Y104" s="125"/>
      <c r="Z104" s="125"/>
      <c r="AA104" s="125"/>
      <c r="AB104" s="125"/>
      <c r="AH104" s="27"/>
    </row>
    <row r="105" spans="2:34" ht="13.5" hidden="1" customHeight="1" x14ac:dyDescent="0.25">
      <c r="B105" s="25"/>
      <c r="C105" s="45" t="str">
        <f t="shared" si="8"/>
        <v>Deutschland</v>
      </c>
      <c r="D105" s="46"/>
      <c r="E105" s="46"/>
      <c r="F105" s="47"/>
      <c r="G105" s="48"/>
      <c r="H105" s="49">
        <f t="shared" si="6"/>
        <v>21.5</v>
      </c>
      <c r="I105" s="49">
        <f t="shared" si="7"/>
        <v>18.5</v>
      </c>
      <c r="J105" s="339"/>
      <c r="K105" s="252" t="str">
        <f t="shared" si="9"/>
        <v>Deutschland</v>
      </c>
      <c r="L105" s="345" t="s">
        <v>75</v>
      </c>
      <c r="M105" s="346">
        <v>45</v>
      </c>
      <c r="N105" s="346">
        <v>392</v>
      </c>
      <c r="O105" s="251"/>
      <c r="P105" s="127"/>
      <c r="Q105" s="127"/>
      <c r="R105" s="127"/>
      <c r="S105" s="122"/>
      <c r="T105" s="122"/>
      <c r="U105" s="122"/>
      <c r="V105" s="122"/>
      <c r="W105" s="125"/>
      <c r="X105" s="125"/>
      <c r="Y105" s="125"/>
      <c r="Z105" s="125"/>
      <c r="AA105" s="125"/>
      <c r="AB105" s="125"/>
      <c r="AH105" s="27"/>
    </row>
    <row r="106" spans="2:34" ht="13.5" hidden="1" customHeight="1" x14ac:dyDescent="0.25">
      <c r="B106" s="25"/>
      <c r="C106" s="45" t="str">
        <f t="shared" si="8"/>
        <v>Deutschland</v>
      </c>
      <c r="D106" s="46"/>
      <c r="E106" s="46"/>
      <c r="F106" s="47"/>
      <c r="G106" s="48"/>
      <c r="H106" s="49">
        <f t="shared" si="6"/>
        <v>21.5</v>
      </c>
      <c r="I106" s="49">
        <f t="shared" si="7"/>
        <v>18.5</v>
      </c>
      <c r="J106" s="339"/>
      <c r="K106" s="252" t="str">
        <f t="shared" si="9"/>
        <v>Deutschland</v>
      </c>
      <c r="L106" s="345" t="s">
        <v>76</v>
      </c>
      <c r="M106" s="346">
        <v>52</v>
      </c>
      <c r="N106" s="346">
        <v>304</v>
      </c>
      <c r="O106" s="251"/>
      <c r="P106" s="127"/>
      <c r="Q106" s="127"/>
      <c r="R106" s="127"/>
      <c r="S106" s="122"/>
      <c r="T106" s="122"/>
      <c r="U106" s="122"/>
      <c r="V106" s="122"/>
      <c r="W106" s="125"/>
      <c r="X106" s="125"/>
      <c r="Y106" s="125"/>
      <c r="Z106" s="125"/>
      <c r="AA106" s="125"/>
      <c r="AB106" s="125"/>
      <c r="AH106" s="27"/>
    </row>
    <row r="107" spans="2:34" ht="13.5" hidden="1" customHeight="1" x14ac:dyDescent="0.25">
      <c r="B107" s="25"/>
      <c r="C107" s="45" t="str">
        <f t="shared" si="8"/>
        <v>Deutschland</v>
      </c>
      <c r="D107" s="46"/>
      <c r="E107" s="46"/>
      <c r="F107" s="47"/>
      <c r="G107" s="48"/>
      <c r="H107" s="49">
        <f t="shared" si="6"/>
        <v>21.5</v>
      </c>
      <c r="I107" s="49">
        <f t="shared" si="7"/>
        <v>18.5</v>
      </c>
      <c r="J107" s="339"/>
      <c r="K107" s="252" t="str">
        <f t="shared" si="9"/>
        <v>Deutschland</v>
      </c>
      <c r="L107" s="345" t="s">
        <v>164</v>
      </c>
      <c r="M107" s="346">
        <v>45</v>
      </c>
      <c r="N107" s="346">
        <v>214</v>
      </c>
      <c r="O107" s="251"/>
      <c r="P107" s="127"/>
      <c r="Q107" s="127"/>
      <c r="R107" s="127"/>
      <c r="S107" s="122"/>
      <c r="T107" s="122"/>
      <c r="U107" s="122"/>
      <c r="V107" s="122"/>
      <c r="W107" s="125"/>
      <c r="X107" s="125"/>
      <c r="Y107" s="125"/>
      <c r="Z107" s="125"/>
      <c r="AA107" s="125"/>
      <c r="AB107" s="125"/>
      <c r="AH107" s="27"/>
    </row>
    <row r="108" spans="2:34" ht="13.5" hidden="1" customHeight="1" x14ac:dyDescent="0.25">
      <c r="B108" s="25"/>
      <c r="C108" s="45" t="str">
        <f t="shared" si="8"/>
        <v>Deutschland</v>
      </c>
      <c r="D108" s="46"/>
      <c r="E108" s="46"/>
      <c r="F108" s="47"/>
      <c r="G108" s="48"/>
      <c r="H108" s="49">
        <f t="shared" si="6"/>
        <v>21.5</v>
      </c>
      <c r="I108" s="49">
        <f t="shared" si="7"/>
        <v>18.5</v>
      </c>
      <c r="J108" s="339"/>
      <c r="K108" s="252" t="str">
        <f t="shared" si="9"/>
        <v>Deutschland</v>
      </c>
      <c r="L108" s="345" t="s">
        <v>395</v>
      </c>
      <c r="M108" s="346">
        <v>31</v>
      </c>
      <c r="N108" s="346">
        <v>90</v>
      </c>
      <c r="O108" s="251"/>
      <c r="P108" s="127"/>
      <c r="Q108" s="127"/>
      <c r="R108" s="127"/>
      <c r="S108" s="122"/>
      <c r="T108" s="122"/>
      <c r="U108" s="122"/>
      <c r="V108" s="122"/>
      <c r="W108" s="125"/>
      <c r="X108" s="125"/>
      <c r="Y108" s="125"/>
      <c r="Z108" s="125"/>
      <c r="AA108" s="125"/>
      <c r="AB108" s="125"/>
      <c r="AH108" s="27"/>
    </row>
    <row r="109" spans="2:34" ht="13.5" hidden="1" customHeight="1" x14ac:dyDescent="0.25">
      <c r="B109" s="25"/>
      <c r="C109" s="45" t="str">
        <f t="shared" si="8"/>
        <v>Deutschland</v>
      </c>
      <c r="D109" s="46"/>
      <c r="E109" s="46"/>
      <c r="F109" s="47"/>
      <c r="G109" s="48"/>
      <c r="H109" s="49">
        <f t="shared" si="6"/>
        <v>21.5</v>
      </c>
      <c r="I109" s="49">
        <f t="shared" si="7"/>
        <v>18.5</v>
      </c>
      <c r="J109" s="339"/>
      <c r="K109" s="252" t="str">
        <f t="shared" si="9"/>
        <v>Deutschland</v>
      </c>
      <c r="L109" s="345" t="s">
        <v>165</v>
      </c>
      <c r="M109" s="346">
        <v>27</v>
      </c>
      <c r="N109" s="346">
        <v>108</v>
      </c>
      <c r="O109" s="251"/>
      <c r="P109" s="127"/>
      <c r="Q109" s="127"/>
      <c r="R109" s="127"/>
      <c r="S109" s="122"/>
      <c r="T109" s="122"/>
      <c r="U109" s="122"/>
      <c r="V109" s="122"/>
      <c r="W109" s="125"/>
      <c r="X109" s="125"/>
      <c r="Y109" s="125"/>
      <c r="Z109" s="125"/>
      <c r="AA109" s="125"/>
      <c r="AB109" s="125"/>
      <c r="AH109" s="27"/>
    </row>
    <row r="110" spans="2:34" ht="13.5" hidden="1" customHeight="1" x14ac:dyDescent="0.25">
      <c r="B110" s="25"/>
      <c r="C110" s="45" t="str">
        <f t="shared" si="8"/>
        <v>Deutschland</v>
      </c>
      <c r="D110" s="46"/>
      <c r="E110" s="46"/>
      <c r="F110" s="47"/>
      <c r="G110" s="48"/>
      <c r="H110" s="49">
        <f t="shared" si="6"/>
        <v>21.5</v>
      </c>
      <c r="I110" s="49">
        <f t="shared" si="7"/>
        <v>18.5</v>
      </c>
      <c r="J110" s="339"/>
      <c r="K110" s="252" t="str">
        <f t="shared" si="9"/>
        <v>Deutschland</v>
      </c>
      <c r="L110" s="345" t="s">
        <v>77</v>
      </c>
      <c r="M110" s="346">
        <v>46</v>
      </c>
      <c r="N110" s="346">
        <v>149</v>
      </c>
      <c r="O110" s="251"/>
      <c r="P110" s="127"/>
      <c r="Q110" s="127"/>
      <c r="R110" s="127"/>
      <c r="S110" s="122"/>
      <c r="T110" s="122"/>
      <c r="U110" s="122"/>
      <c r="V110" s="122"/>
      <c r="W110" s="125"/>
      <c r="X110" s="125"/>
      <c r="Y110" s="125"/>
      <c r="Z110" s="125"/>
      <c r="AA110" s="125"/>
      <c r="AB110" s="125"/>
      <c r="AH110" s="27"/>
    </row>
    <row r="111" spans="2:34" ht="13.5" hidden="1" customHeight="1" x14ac:dyDescent="0.25">
      <c r="B111" s="25"/>
      <c r="C111" s="45" t="str">
        <f t="shared" si="8"/>
        <v>Deutschland</v>
      </c>
      <c r="D111" s="46"/>
      <c r="E111" s="46"/>
      <c r="F111" s="47"/>
      <c r="G111" s="48"/>
      <c r="H111" s="49">
        <f t="shared" si="6"/>
        <v>21.5</v>
      </c>
      <c r="I111" s="49">
        <f t="shared" si="7"/>
        <v>18.5</v>
      </c>
      <c r="J111" s="339"/>
      <c r="K111" s="252" t="str">
        <f t="shared" si="9"/>
        <v>Deutschland</v>
      </c>
      <c r="L111" s="345" t="s">
        <v>166</v>
      </c>
      <c r="M111" s="346">
        <v>42</v>
      </c>
      <c r="N111" s="346">
        <v>219</v>
      </c>
      <c r="O111" s="251"/>
      <c r="P111" s="127"/>
      <c r="Q111" s="127"/>
      <c r="R111" s="127"/>
      <c r="S111" s="122"/>
      <c r="T111" s="122"/>
      <c r="U111" s="122"/>
      <c r="V111" s="122"/>
      <c r="W111" s="125"/>
      <c r="X111" s="125"/>
      <c r="Y111" s="125"/>
      <c r="Z111" s="125"/>
      <c r="AA111" s="125"/>
      <c r="AB111" s="125"/>
      <c r="AH111" s="27"/>
    </row>
    <row r="112" spans="2:34" ht="13.5" hidden="1" customHeight="1" x14ac:dyDescent="0.25">
      <c r="B112" s="25"/>
      <c r="C112" s="45" t="str">
        <f t="shared" si="8"/>
        <v>Deutschland</v>
      </c>
      <c r="D112" s="46"/>
      <c r="E112" s="46"/>
      <c r="F112" s="47"/>
      <c r="G112" s="48"/>
      <c r="H112" s="49">
        <f t="shared" si="6"/>
        <v>21.5</v>
      </c>
      <c r="I112" s="49">
        <f t="shared" si="7"/>
        <v>18.5</v>
      </c>
      <c r="J112" s="339"/>
      <c r="K112" s="252" t="str">
        <f t="shared" si="9"/>
        <v>Deutschland</v>
      </c>
      <c r="L112" s="345" t="s">
        <v>167</v>
      </c>
      <c r="M112" s="346">
        <v>22</v>
      </c>
      <c r="N112" s="346">
        <v>74</v>
      </c>
      <c r="O112" s="251"/>
      <c r="P112" s="127"/>
      <c r="Q112" s="127"/>
      <c r="R112" s="127"/>
      <c r="S112" s="122"/>
      <c r="T112" s="122"/>
      <c r="U112" s="122"/>
      <c r="V112" s="122"/>
      <c r="W112" s="125"/>
      <c r="X112" s="125"/>
      <c r="Y112" s="125"/>
      <c r="Z112" s="125"/>
      <c r="AA112" s="125"/>
      <c r="AB112" s="125"/>
      <c r="AH112" s="27"/>
    </row>
    <row r="113" spans="2:34" ht="13.5" hidden="1" customHeight="1" x14ac:dyDescent="0.25">
      <c r="B113" s="25"/>
      <c r="C113" s="45" t="str">
        <f t="shared" si="8"/>
        <v>Deutschland</v>
      </c>
      <c r="D113" s="46"/>
      <c r="E113" s="46"/>
      <c r="F113" s="47"/>
      <c r="G113" s="48"/>
      <c r="H113" s="49">
        <f t="shared" si="6"/>
        <v>21.5</v>
      </c>
      <c r="I113" s="49">
        <f t="shared" si="7"/>
        <v>18.5</v>
      </c>
      <c r="J113" s="339"/>
      <c r="K113" s="252" t="str">
        <f t="shared" si="9"/>
        <v>Deutschland</v>
      </c>
      <c r="L113" s="345" t="s">
        <v>168</v>
      </c>
      <c r="M113" s="346">
        <v>28</v>
      </c>
      <c r="N113" s="346">
        <v>123</v>
      </c>
      <c r="O113" s="251"/>
      <c r="P113" s="127"/>
      <c r="Q113" s="127"/>
      <c r="R113" s="127"/>
      <c r="S113" s="122"/>
      <c r="T113" s="122"/>
      <c r="U113" s="122"/>
      <c r="V113" s="122"/>
      <c r="W113" s="125"/>
      <c r="X113" s="125"/>
      <c r="Y113" s="125"/>
      <c r="Z113" s="125"/>
      <c r="AA113" s="125"/>
      <c r="AB113" s="125"/>
      <c r="AH113" s="27"/>
    </row>
    <row r="114" spans="2:34" ht="13.5" hidden="1" customHeight="1" x14ac:dyDescent="0.25">
      <c r="B114" s="25"/>
      <c r="C114" s="45" t="str">
        <f t="shared" si="8"/>
        <v>Deutschland</v>
      </c>
      <c r="D114" s="46"/>
      <c r="E114" s="46"/>
      <c r="F114" s="47"/>
      <c r="G114" s="48"/>
      <c r="H114" s="49">
        <f t="shared" si="6"/>
        <v>21.5</v>
      </c>
      <c r="I114" s="49">
        <f t="shared" si="7"/>
        <v>18.5</v>
      </c>
      <c r="J114" s="339"/>
      <c r="K114" s="252" t="str">
        <f t="shared" si="9"/>
        <v>Deutschland</v>
      </c>
      <c r="L114" s="345" t="s">
        <v>169</v>
      </c>
      <c r="M114" s="346">
        <v>54</v>
      </c>
      <c r="N114" s="346">
        <v>337</v>
      </c>
      <c r="O114" s="251"/>
      <c r="P114" s="127"/>
      <c r="Q114" s="127"/>
      <c r="R114" s="127"/>
      <c r="S114" s="122"/>
      <c r="T114" s="122"/>
      <c r="U114" s="122"/>
      <c r="V114" s="122"/>
      <c r="W114" s="125"/>
      <c r="X114" s="125"/>
      <c r="Y114" s="125"/>
      <c r="Z114" s="125"/>
      <c r="AA114" s="125"/>
      <c r="AB114" s="125"/>
      <c r="AH114" s="27"/>
    </row>
    <row r="115" spans="2:34" ht="13.5" hidden="1" customHeight="1" x14ac:dyDescent="0.25">
      <c r="B115" s="25"/>
      <c r="C115" s="45" t="str">
        <f t="shared" si="8"/>
        <v>Deutschland</v>
      </c>
      <c r="D115" s="46"/>
      <c r="E115" s="46"/>
      <c r="F115" s="47"/>
      <c r="G115" s="48"/>
      <c r="H115" s="49">
        <f t="shared" si="6"/>
        <v>21.5</v>
      </c>
      <c r="I115" s="49">
        <f t="shared" si="7"/>
        <v>18.5</v>
      </c>
      <c r="J115" s="339"/>
      <c r="K115" s="252" t="str">
        <f t="shared" si="9"/>
        <v>Deutschland</v>
      </c>
      <c r="L115" s="345" t="s">
        <v>170</v>
      </c>
      <c r="M115" s="346">
        <v>51</v>
      </c>
      <c r="N115" s="346">
        <v>215</v>
      </c>
      <c r="O115" s="251"/>
      <c r="P115" s="127"/>
      <c r="Q115" s="127"/>
      <c r="R115" s="127"/>
      <c r="S115" s="122"/>
      <c r="T115" s="122"/>
      <c r="U115" s="122"/>
      <c r="V115" s="122"/>
      <c r="W115" s="125"/>
      <c r="X115" s="125"/>
      <c r="Y115" s="125"/>
      <c r="Z115" s="125"/>
      <c r="AA115" s="125"/>
      <c r="AB115" s="125"/>
      <c r="AH115" s="27"/>
    </row>
    <row r="116" spans="2:34" ht="13.5" hidden="1" customHeight="1" x14ac:dyDescent="0.25">
      <c r="B116" s="25"/>
      <c r="C116" s="45" t="str">
        <f t="shared" si="8"/>
        <v>Deutschland</v>
      </c>
      <c r="D116" s="46"/>
      <c r="E116" s="46"/>
      <c r="F116" s="47"/>
      <c r="G116" s="48"/>
      <c r="H116" s="49">
        <f t="shared" si="6"/>
        <v>21.5</v>
      </c>
      <c r="I116" s="49">
        <f t="shared" si="7"/>
        <v>18.5</v>
      </c>
      <c r="J116" s="339"/>
      <c r="K116" s="252" t="str">
        <f t="shared" si="9"/>
        <v>Deutschland</v>
      </c>
      <c r="L116" s="345" t="s">
        <v>171</v>
      </c>
      <c r="M116" s="346">
        <v>23</v>
      </c>
      <c r="N116" s="346">
        <v>92</v>
      </c>
      <c r="O116" s="251"/>
      <c r="P116" s="127"/>
      <c r="Q116" s="127"/>
      <c r="R116" s="127"/>
      <c r="S116" s="122"/>
      <c r="T116" s="122"/>
      <c r="U116" s="122"/>
      <c r="V116" s="122"/>
      <c r="W116" s="125"/>
      <c r="X116" s="125"/>
      <c r="Y116" s="125"/>
      <c r="Z116" s="125"/>
      <c r="AA116" s="125"/>
      <c r="AB116" s="125"/>
      <c r="AH116" s="27"/>
    </row>
    <row r="117" spans="2:34" ht="13.5" hidden="1" customHeight="1" x14ac:dyDescent="0.25">
      <c r="B117" s="25"/>
      <c r="C117" s="45" t="str">
        <f t="shared" si="8"/>
        <v>Deutschland</v>
      </c>
      <c r="D117" s="46"/>
      <c r="E117" s="46"/>
      <c r="F117" s="47"/>
      <c r="G117" s="48"/>
      <c r="H117" s="49">
        <f t="shared" si="6"/>
        <v>21.5</v>
      </c>
      <c r="I117" s="49">
        <f t="shared" si="7"/>
        <v>18.5</v>
      </c>
      <c r="J117" s="339"/>
      <c r="K117" s="252" t="str">
        <f t="shared" si="9"/>
        <v>Deutschland</v>
      </c>
      <c r="L117" s="345" t="s">
        <v>172</v>
      </c>
      <c r="M117" s="346">
        <v>40</v>
      </c>
      <c r="N117" s="346">
        <v>108</v>
      </c>
      <c r="O117" s="251"/>
      <c r="P117" s="127"/>
      <c r="Q117" s="127"/>
      <c r="R117" s="127"/>
      <c r="S117" s="122"/>
      <c r="T117" s="122"/>
      <c r="U117" s="122"/>
      <c r="V117" s="122"/>
      <c r="W117" s="125"/>
      <c r="X117" s="125"/>
      <c r="Y117" s="125"/>
      <c r="Z117" s="125"/>
      <c r="AA117" s="125"/>
      <c r="AB117" s="125"/>
      <c r="AH117" s="27"/>
    </row>
    <row r="118" spans="2:34" ht="13.5" hidden="1" customHeight="1" x14ac:dyDescent="0.25">
      <c r="B118" s="25"/>
      <c r="C118" s="45" t="str">
        <f t="shared" si="8"/>
        <v>Deutschland</v>
      </c>
      <c r="D118" s="46"/>
      <c r="E118" s="46"/>
      <c r="F118" s="47"/>
      <c r="G118" s="48"/>
      <c r="H118" s="49">
        <f t="shared" si="6"/>
        <v>21.5</v>
      </c>
      <c r="I118" s="49">
        <f t="shared" si="7"/>
        <v>18.5</v>
      </c>
      <c r="J118" s="339"/>
      <c r="K118" s="252" t="str">
        <f t="shared" si="9"/>
        <v>Deutschland</v>
      </c>
      <c r="L118" s="343" t="s">
        <v>173</v>
      </c>
      <c r="M118" s="347">
        <v>20</v>
      </c>
      <c r="N118" s="347">
        <v>71</v>
      </c>
      <c r="O118" s="251"/>
      <c r="P118" s="127"/>
      <c r="Q118" s="127"/>
      <c r="R118" s="127"/>
      <c r="S118" s="122"/>
      <c r="T118" s="122"/>
      <c r="U118" s="122"/>
      <c r="V118" s="122"/>
      <c r="W118" s="125"/>
      <c r="X118" s="125"/>
      <c r="Y118" s="125"/>
      <c r="Z118" s="125"/>
      <c r="AA118" s="125"/>
      <c r="AB118" s="125"/>
      <c r="AH118" s="27"/>
    </row>
    <row r="119" spans="2:34" ht="13.5" hidden="1" customHeight="1" x14ac:dyDescent="0.25">
      <c r="B119" s="25"/>
      <c r="C119" s="45" t="str">
        <f t="shared" si="8"/>
        <v>Deutschland</v>
      </c>
      <c r="D119" s="46"/>
      <c r="E119" s="46"/>
      <c r="F119" s="47"/>
      <c r="G119" s="48"/>
      <c r="H119" s="49">
        <f t="shared" si="6"/>
        <v>21.5</v>
      </c>
      <c r="I119" s="49">
        <f t="shared" si="7"/>
        <v>18.5</v>
      </c>
      <c r="J119" s="339"/>
      <c r="K119" s="252" t="str">
        <f t="shared" si="9"/>
        <v>Deutschland</v>
      </c>
      <c r="L119" s="343" t="s">
        <v>36</v>
      </c>
      <c r="M119" s="347">
        <v>38</v>
      </c>
      <c r="N119" s="347">
        <v>191</v>
      </c>
      <c r="O119" s="251"/>
      <c r="P119" s="127"/>
      <c r="Q119" s="127"/>
      <c r="R119" s="127"/>
      <c r="S119" s="122"/>
      <c r="T119" s="122"/>
      <c r="U119" s="122"/>
      <c r="V119" s="122"/>
      <c r="W119" s="125"/>
      <c r="X119" s="125"/>
      <c r="Y119" s="125"/>
      <c r="Z119" s="125"/>
      <c r="AA119" s="125"/>
      <c r="AB119" s="125"/>
      <c r="AH119" s="27"/>
    </row>
    <row r="120" spans="2:34" ht="13.5" hidden="1" customHeight="1" x14ac:dyDescent="0.25">
      <c r="B120" s="25"/>
      <c r="C120" s="45" t="str">
        <f t="shared" si="8"/>
        <v>Deutschland</v>
      </c>
      <c r="D120" s="46"/>
      <c r="E120" s="46"/>
      <c r="F120" s="84"/>
      <c r="G120" s="85"/>
      <c r="H120" s="49">
        <f t="shared" si="6"/>
        <v>21.5</v>
      </c>
      <c r="I120" s="49">
        <f t="shared" si="7"/>
        <v>18.5</v>
      </c>
      <c r="J120" s="339"/>
      <c r="K120" s="252" t="str">
        <f t="shared" si="9"/>
        <v>Deutschland</v>
      </c>
      <c r="L120" s="343" t="s">
        <v>174</v>
      </c>
      <c r="M120" s="347">
        <v>42</v>
      </c>
      <c r="N120" s="347">
        <v>170</v>
      </c>
      <c r="O120" s="251"/>
      <c r="P120" s="127"/>
      <c r="Q120" s="127"/>
      <c r="R120" s="127"/>
      <c r="S120" s="122"/>
      <c r="T120" s="122"/>
      <c r="U120" s="122"/>
      <c r="V120" s="122"/>
      <c r="W120" s="125"/>
      <c r="X120" s="125"/>
      <c r="Y120" s="125"/>
      <c r="Z120" s="125"/>
      <c r="AA120" s="125"/>
      <c r="AB120" s="125"/>
      <c r="AH120" s="27"/>
    </row>
    <row r="121" spans="2:34" ht="13.5" hidden="1" customHeight="1" x14ac:dyDescent="0.25">
      <c r="B121" s="25"/>
      <c r="C121" s="45" t="str">
        <f t="shared" si="8"/>
        <v>Deutschland</v>
      </c>
      <c r="D121" s="46"/>
      <c r="E121" s="46"/>
      <c r="F121" s="84"/>
      <c r="G121" s="85"/>
      <c r="H121" s="49">
        <f t="shared" si="6"/>
        <v>21.5</v>
      </c>
      <c r="I121" s="49">
        <f t="shared" si="7"/>
        <v>18.5</v>
      </c>
      <c r="J121" s="339"/>
      <c r="K121" s="252" t="str">
        <f t="shared" si="9"/>
        <v>Deutschland</v>
      </c>
      <c r="L121" s="343" t="s">
        <v>175</v>
      </c>
      <c r="M121" s="347">
        <v>46</v>
      </c>
      <c r="N121" s="347">
        <v>241</v>
      </c>
      <c r="O121" s="251"/>
      <c r="P121" s="127"/>
      <c r="Q121" s="127"/>
      <c r="R121" s="127"/>
      <c r="S121" s="122"/>
      <c r="T121" s="122"/>
      <c r="U121" s="122"/>
      <c r="V121" s="122"/>
      <c r="W121" s="125"/>
      <c r="X121" s="125"/>
      <c r="Y121" s="125"/>
      <c r="Z121" s="125"/>
      <c r="AA121" s="125"/>
      <c r="AB121" s="125"/>
      <c r="AH121" s="27"/>
    </row>
    <row r="122" spans="2:34" ht="13.5" hidden="1" customHeight="1" x14ac:dyDescent="0.25">
      <c r="B122" s="25"/>
      <c r="C122" s="45" t="str">
        <f t="shared" si="8"/>
        <v>Deutschland</v>
      </c>
      <c r="D122" s="46"/>
      <c r="E122" s="46"/>
      <c r="F122" s="47"/>
      <c r="G122" s="48"/>
      <c r="H122" s="49">
        <f t="shared" si="6"/>
        <v>21.5</v>
      </c>
      <c r="I122" s="49">
        <f t="shared" si="7"/>
        <v>18.5</v>
      </c>
      <c r="J122" s="339"/>
      <c r="K122" s="252" t="str">
        <f t="shared" si="9"/>
        <v>Deutschland</v>
      </c>
      <c r="L122" s="343" t="s">
        <v>176</v>
      </c>
      <c r="M122" s="347">
        <v>29</v>
      </c>
      <c r="N122" s="347">
        <v>71</v>
      </c>
      <c r="O122" s="251"/>
      <c r="P122" s="127"/>
      <c r="Q122" s="127"/>
      <c r="R122" s="127"/>
      <c r="S122" s="122"/>
      <c r="T122" s="122"/>
      <c r="U122" s="122"/>
      <c r="V122" s="122"/>
      <c r="W122" s="125"/>
      <c r="X122" s="125"/>
      <c r="Y122" s="125"/>
      <c r="Z122" s="125"/>
      <c r="AA122" s="125"/>
      <c r="AB122" s="125"/>
      <c r="AH122" s="27"/>
    </row>
    <row r="123" spans="2:34" ht="13.5" hidden="1" customHeight="1" x14ac:dyDescent="0.25">
      <c r="B123" s="25"/>
      <c r="C123" s="45" t="str">
        <f t="shared" si="8"/>
        <v>Deutschland</v>
      </c>
      <c r="D123" s="46"/>
      <c r="E123" s="46"/>
      <c r="F123" s="47"/>
      <c r="G123" s="48"/>
      <c r="H123" s="49">
        <f t="shared" si="6"/>
        <v>21.5</v>
      </c>
      <c r="I123" s="49">
        <f t="shared" si="7"/>
        <v>18.5</v>
      </c>
      <c r="J123" s="339"/>
      <c r="K123" s="252" t="str">
        <f t="shared" si="9"/>
        <v>Deutschland</v>
      </c>
      <c r="L123" s="343" t="s">
        <v>177</v>
      </c>
      <c r="M123" s="347">
        <v>23</v>
      </c>
      <c r="N123" s="347">
        <v>104</v>
      </c>
      <c r="O123" s="251"/>
      <c r="P123" s="127"/>
      <c r="Q123" s="127"/>
      <c r="R123" s="127"/>
      <c r="S123" s="122"/>
      <c r="T123" s="122"/>
      <c r="U123" s="122"/>
      <c r="V123" s="122"/>
      <c r="W123" s="125"/>
      <c r="X123" s="125"/>
      <c r="Y123" s="125"/>
      <c r="Z123" s="125"/>
      <c r="AA123" s="125"/>
      <c r="AB123" s="125"/>
      <c r="AH123" s="27"/>
    </row>
    <row r="124" spans="2:34" ht="13.5" hidden="1" customHeight="1" x14ac:dyDescent="0.25">
      <c r="B124" s="25"/>
      <c r="C124" s="45" t="str">
        <f t="shared" si="8"/>
        <v>Deutschland</v>
      </c>
      <c r="D124" s="46"/>
      <c r="E124" s="46"/>
      <c r="F124" s="47"/>
      <c r="G124" s="48"/>
      <c r="H124" s="49">
        <f t="shared" si="6"/>
        <v>21.5</v>
      </c>
      <c r="I124" s="49">
        <f t="shared" si="7"/>
        <v>18.5</v>
      </c>
      <c r="J124" s="339"/>
      <c r="K124" s="252" t="str">
        <f t="shared" si="9"/>
        <v>Deutschland</v>
      </c>
      <c r="L124" s="343" t="s">
        <v>37</v>
      </c>
      <c r="M124" s="347">
        <v>29</v>
      </c>
      <c r="N124" s="347">
        <v>76</v>
      </c>
      <c r="O124" s="251"/>
      <c r="P124" s="127"/>
      <c r="Q124" s="127"/>
      <c r="R124" s="127"/>
      <c r="S124" s="122"/>
      <c r="T124" s="122"/>
      <c r="U124" s="122"/>
      <c r="V124" s="122"/>
      <c r="W124" s="125"/>
      <c r="X124" s="125"/>
      <c r="Y124" s="125"/>
      <c r="Z124" s="125"/>
      <c r="AA124" s="125"/>
      <c r="AB124" s="125"/>
      <c r="AH124" s="27"/>
    </row>
    <row r="125" spans="2:34" ht="13.5" hidden="1" customHeight="1" x14ac:dyDescent="0.25">
      <c r="B125" s="25"/>
      <c r="C125" s="45" t="str">
        <f t="shared" si="8"/>
        <v>Deutschland</v>
      </c>
      <c r="D125" s="46"/>
      <c r="E125" s="46"/>
      <c r="F125" s="47"/>
      <c r="G125" s="48"/>
      <c r="H125" s="49">
        <f t="shared" si="6"/>
        <v>21.5</v>
      </c>
      <c r="I125" s="49">
        <f t="shared" si="7"/>
        <v>18.5</v>
      </c>
      <c r="J125" s="339"/>
      <c r="K125" s="252" t="str">
        <f t="shared" si="9"/>
        <v>Deutschland</v>
      </c>
      <c r="L125" s="343" t="s">
        <v>178</v>
      </c>
      <c r="M125" s="347">
        <v>57</v>
      </c>
      <c r="N125" s="347">
        <v>146</v>
      </c>
      <c r="O125" s="251"/>
      <c r="P125" s="127"/>
      <c r="Q125" s="127"/>
      <c r="R125" s="127"/>
      <c r="S125" s="122"/>
      <c r="T125" s="122"/>
      <c r="U125" s="122"/>
      <c r="V125" s="122"/>
      <c r="W125" s="125"/>
      <c r="X125" s="125"/>
      <c r="Y125" s="125"/>
      <c r="Z125" s="125"/>
      <c r="AA125" s="125"/>
      <c r="AB125" s="125"/>
      <c r="AH125" s="27"/>
    </row>
    <row r="126" spans="2:34" ht="13.5" hidden="1" customHeight="1" x14ac:dyDescent="0.25">
      <c r="B126" s="25"/>
      <c r="C126" s="348" t="s">
        <v>405</v>
      </c>
      <c r="D126" s="46"/>
      <c r="E126" s="46"/>
      <c r="F126" s="47"/>
      <c r="G126" s="48"/>
      <c r="H126" s="49">
        <f t="shared" si="6"/>
        <v>21.5</v>
      </c>
      <c r="I126" s="49">
        <f t="shared" si="7"/>
        <v>18.5</v>
      </c>
      <c r="J126" s="339"/>
      <c r="K126" s="252"/>
      <c r="L126" s="343"/>
      <c r="M126" s="347">
        <v>54</v>
      </c>
      <c r="N126" s="347">
        <v>173</v>
      </c>
      <c r="O126" s="251"/>
      <c r="P126" s="127"/>
      <c r="Q126" s="127"/>
      <c r="R126" s="127"/>
      <c r="S126" s="122"/>
      <c r="T126" s="122"/>
      <c r="U126" s="122"/>
      <c r="V126" s="122"/>
      <c r="W126" s="125"/>
      <c r="X126" s="125"/>
      <c r="Y126" s="125"/>
      <c r="Z126" s="125"/>
      <c r="AA126" s="125"/>
      <c r="AB126" s="125"/>
      <c r="AH126" s="27"/>
    </row>
    <row r="127" spans="2:34" ht="13.5" hidden="1" customHeight="1" x14ac:dyDescent="0.25">
      <c r="B127" s="25"/>
      <c r="C127" s="45" t="str">
        <f t="shared" si="8"/>
        <v>Deutschland</v>
      </c>
      <c r="D127" s="46"/>
      <c r="E127" s="46"/>
      <c r="F127" s="47"/>
      <c r="G127" s="48"/>
      <c r="H127" s="49">
        <f t="shared" si="6"/>
        <v>21.5</v>
      </c>
      <c r="I127" s="49">
        <f t="shared" si="7"/>
        <v>18.5</v>
      </c>
      <c r="J127" s="339"/>
      <c r="K127" s="252" t="str">
        <f t="shared" ref="K127:K158" si="10">IF($C$257=3,L127,IF($C$257=6,L127,$H$251))</f>
        <v>Deutschland</v>
      </c>
      <c r="L127" s="343" t="s">
        <v>179</v>
      </c>
      <c r="M127" s="347">
        <v>52</v>
      </c>
      <c r="N127" s="347">
        <v>135</v>
      </c>
      <c r="O127" s="251"/>
      <c r="P127" s="127"/>
      <c r="Q127" s="127"/>
      <c r="R127" s="127"/>
      <c r="S127" s="122"/>
      <c r="T127" s="122"/>
      <c r="U127" s="122"/>
      <c r="V127" s="122"/>
      <c r="W127" s="125"/>
      <c r="X127" s="125"/>
      <c r="Y127" s="125"/>
      <c r="Z127" s="125"/>
      <c r="AA127" s="125"/>
      <c r="AB127" s="125"/>
      <c r="AH127" s="27"/>
    </row>
    <row r="128" spans="2:34" ht="13.5" hidden="1" customHeight="1" x14ac:dyDescent="0.25">
      <c r="B128" s="25"/>
      <c r="C128" s="45" t="str">
        <f t="shared" si="8"/>
        <v>Deutschland</v>
      </c>
      <c r="D128" s="46"/>
      <c r="E128" s="46"/>
      <c r="F128" s="47"/>
      <c r="G128" s="48"/>
      <c r="H128" s="49">
        <f t="shared" si="6"/>
        <v>21.5</v>
      </c>
      <c r="I128" s="49">
        <f t="shared" si="7"/>
        <v>18.5</v>
      </c>
      <c r="J128" s="339"/>
      <c r="K128" s="252" t="str">
        <f t="shared" si="10"/>
        <v>Deutschland</v>
      </c>
      <c r="L128" s="343" t="s">
        <v>378</v>
      </c>
      <c r="M128" s="347">
        <v>46</v>
      </c>
      <c r="N128" s="347">
        <v>190</v>
      </c>
      <c r="O128" s="251"/>
      <c r="P128" s="127"/>
      <c r="Q128" s="127"/>
      <c r="R128" s="127"/>
      <c r="S128" s="122"/>
      <c r="T128" s="122"/>
      <c r="U128" s="122"/>
      <c r="V128" s="122"/>
      <c r="W128" s="125"/>
      <c r="X128" s="125"/>
      <c r="Y128" s="125"/>
      <c r="Z128" s="125"/>
      <c r="AA128" s="125"/>
      <c r="AB128" s="125"/>
      <c r="AH128" s="27"/>
    </row>
    <row r="129" spans="2:34" ht="13.5" hidden="1" customHeight="1" x14ac:dyDescent="0.25">
      <c r="B129" s="25"/>
      <c r="C129" s="45" t="str">
        <f t="shared" si="8"/>
        <v>Deutschland</v>
      </c>
      <c r="D129" s="46"/>
      <c r="E129" s="46"/>
      <c r="F129" s="47"/>
      <c r="G129" s="48"/>
      <c r="H129" s="49">
        <f t="shared" si="6"/>
        <v>21.5</v>
      </c>
      <c r="I129" s="49">
        <f t="shared" si="7"/>
        <v>18.5</v>
      </c>
      <c r="J129" s="339"/>
      <c r="K129" s="252" t="str">
        <f t="shared" si="10"/>
        <v>Deutschland</v>
      </c>
      <c r="L129" s="343" t="s">
        <v>379</v>
      </c>
      <c r="M129" s="347">
        <v>21</v>
      </c>
      <c r="N129" s="347">
        <v>109</v>
      </c>
      <c r="O129" s="251"/>
      <c r="P129" s="127"/>
      <c r="Q129" s="127"/>
      <c r="R129" s="127"/>
      <c r="S129" s="122"/>
      <c r="T129" s="122"/>
      <c r="U129" s="122"/>
      <c r="V129" s="122"/>
      <c r="W129" s="125"/>
      <c r="X129" s="125"/>
      <c r="Y129" s="125"/>
      <c r="Z129" s="125"/>
      <c r="AA129" s="125"/>
      <c r="AB129" s="125"/>
      <c r="AH129" s="27"/>
    </row>
    <row r="130" spans="2:34" ht="13.5" hidden="1" customHeight="1" x14ac:dyDescent="0.25">
      <c r="B130" s="25"/>
      <c r="C130" s="45" t="str">
        <f t="shared" si="8"/>
        <v>Deutschland</v>
      </c>
      <c r="D130" s="46"/>
      <c r="E130" s="46"/>
      <c r="F130" s="47"/>
      <c r="G130" s="48"/>
      <c r="H130" s="49">
        <f t="shared" si="6"/>
        <v>21.5</v>
      </c>
      <c r="I130" s="49">
        <f t="shared" si="7"/>
        <v>18.5</v>
      </c>
      <c r="J130" s="339"/>
      <c r="K130" s="252" t="str">
        <f t="shared" si="10"/>
        <v>Deutschland</v>
      </c>
      <c r="L130" s="343" t="s">
        <v>33</v>
      </c>
      <c r="M130" s="347">
        <v>52</v>
      </c>
      <c r="N130" s="347">
        <v>139</v>
      </c>
      <c r="O130" s="251"/>
      <c r="P130" s="127"/>
      <c r="Q130" s="127"/>
      <c r="R130" s="127"/>
      <c r="S130" s="122"/>
      <c r="T130" s="122"/>
      <c r="U130" s="122"/>
      <c r="V130" s="122"/>
      <c r="W130" s="125"/>
      <c r="X130" s="125"/>
      <c r="Y130" s="125"/>
      <c r="Z130" s="125"/>
      <c r="AA130" s="125"/>
      <c r="AB130" s="125"/>
      <c r="AH130" s="27"/>
    </row>
    <row r="131" spans="2:34" ht="13.5" hidden="1" customHeight="1" x14ac:dyDescent="0.25">
      <c r="B131" s="25"/>
      <c r="C131" s="45" t="str">
        <f t="shared" si="8"/>
        <v>Deutschland</v>
      </c>
      <c r="D131" s="46"/>
      <c r="E131" s="46"/>
      <c r="F131" s="47"/>
      <c r="G131" s="48"/>
      <c r="H131" s="49">
        <f t="shared" si="6"/>
        <v>21.5</v>
      </c>
      <c r="I131" s="49">
        <f t="shared" si="7"/>
        <v>18.5</v>
      </c>
      <c r="J131" s="339"/>
      <c r="K131" s="252" t="str">
        <f t="shared" si="10"/>
        <v>Deutschland</v>
      </c>
      <c r="L131" s="343" t="s">
        <v>78</v>
      </c>
      <c r="M131" s="347">
        <v>27</v>
      </c>
      <c r="N131" s="347">
        <v>116</v>
      </c>
      <c r="O131" s="251"/>
      <c r="P131" s="127"/>
      <c r="Q131" s="127"/>
      <c r="R131" s="127"/>
      <c r="S131" s="122"/>
      <c r="T131" s="122"/>
      <c r="U131" s="122"/>
      <c r="V131" s="122"/>
      <c r="W131" s="125"/>
      <c r="X131" s="125"/>
      <c r="Y131" s="125"/>
      <c r="Z131" s="125"/>
      <c r="AA131" s="125"/>
      <c r="AB131" s="125"/>
      <c r="AH131" s="27"/>
    </row>
    <row r="132" spans="2:34" ht="13.5" hidden="1" customHeight="1" x14ac:dyDescent="0.25">
      <c r="B132" s="25"/>
      <c r="C132" s="45" t="str">
        <f t="shared" si="8"/>
        <v>Deutschland</v>
      </c>
      <c r="D132" s="46"/>
      <c r="E132" s="46"/>
      <c r="F132" s="47"/>
      <c r="G132" s="48"/>
      <c r="H132" s="49">
        <f t="shared" si="6"/>
        <v>21.5</v>
      </c>
      <c r="I132" s="49">
        <f t="shared" si="7"/>
        <v>18.5</v>
      </c>
      <c r="J132" s="339"/>
      <c r="K132" s="252" t="str">
        <f t="shared" si="10"/>
        <v>Deutschland</v>
      </c>
      <c r="L132" s="343" t="s">
        <v>180</v>
      </c>
      <c r="M132" s="347">
        <v>34</v>
      </c>
      <c r="N132" s="347">
        <v>109</v>
      </c>
      <c r="O132" s="251"/>
      <c r="P132" s="127"/>
      <c r="Q132" s="127"/>
      <c r="R132" s="127"/>
      <c r="S132" s="122"/>
      <c r="T132" s="122"/>
      <c r="U132" s="122"/>
      <c r="V132" s="122"/>
      <c r="W132" s="125"/>
      <c r="X132" s="125"/>
      <c r="Y132" s="125"/>
      <c r="Z132" s="125"/>
      <c r="AA132" s="125"/>
      <c r="AB132" s="125"/>
      <c r="AH132" s="27"/>
    </row>
    <row r="133" spans="2:34" ht="13.5" hidden="1" customHeight="1" x14ac:dyDescent="0.25">
      <c r="B133" s="25"/>
      <c r="C133" s="45" t="str">
        <f t="shared" si="8"/>
        <v>Deutschland</v>
      </c>
      <c r="D133" s="46"/>
      <c r="E133" s="46"/>
      <c r="F133" s="47"/>
      <c r="G133" s="48"/>
      <c r="H133" s="49">
        <f t="shared" si="6"/>
        <v>21.5</v>
      </c>
      <c r="I133" s="49">
        <f t="shared" si="7"/>
        <v>18.5</v>
      </c>
      <c r="J133" s="339"/>
      <c r="K133" s="252" t="str">
        <f t="shared" si="10"/>
        <v>Deutschland</v>
      </c>
      <c r="L133" s="343" t="s">
        <v>181</v>
      </c>
      <c r="M133" s="347">
        <v>30</v>
      </c>
      <c r="N133" s="347">
        <v>86</v>
      </c>
      <c r="O133" s="251"/>
      <c r="P133" s="127"/>
      <c r="Q133" s="127"/>
      <c r="R133" s="127"/>
      <c r="S133" s="122"/>
      <c r="T133" s="122"/>
      <c r="U133" s="122"/>
      <c r="V133" s="122"/>
      <c r="W133" s="125"/>
      <c r="X133" s="125"/>
      <c r="Y133" s="125"/>
      <c r="Z133" s="125"/>
      <c r="AA133" s="125"/>
      <c r="AB133" s="125"/>
      <c r="AH133" s="27"/>
    </row>
    <row r="134" spans="2:34" ht="13.5" hidden="1" customHeight="1" x14ac:dyDescent="0.25">
      <c r="B134" s="25"/>
      <c r="C134" s="45" t="str">
        <f t="shared" si="8"/>
        <v>Deutschland</v>
      </c>
      <c r="D134" s="46"/>
      <c r="E134" s="46"/>
      <c r="F134" s="47"/>
      <c r="G134" s="48"/>
      <c r="H134" s="49">
        <f t="shared" si="6"/>
        <v>21.5</v>
      </c>
      <c r="I134" s="49">
        <f t="shared" si="7"/>
        <v>18.5</v>
      </c>
      <c r="J134" s="339"/>
      <c r="K134" s="252" t="str">
        <f t="shared" si="10"/>
        <v>Deutschland</v>
      </c>
      <c r="L134" s="343" t="s">
        <v>380</v>
      </c>
      <c r="M134" s="347">
        <v>58</v>
      </c>
      <c r="N134" s="347">
        <v>200</v>
      </c>
      <c r="O134" s="251"/>
      <c r="P134" s="127"/>
      <c r="Q134" s="127"/>
      <c r="R134" s="127"/>
      <c r="S134" s="122"/>
      <c r="T134" s="122"/>
      <c r="U134" s="122"/>
      <c r="V134" s="122"/>
      <c r="W134" s="125"/>
      <c r="X134" s="125"/>
      <c r="Y134" s="125"/>
      <c r="Z134" s="125"/>
      <c r="AA134" s="125"/>
      <c r="AB134" s="125"/>
      <c r="AH134" s="27"/>
    </row>
    <row r="135" spans="2:34" ht="13.5" hidden="1" customHeight="1" x14ac:dyDescent="0.25">
      <c r="B135" s="25"/>
      <c r="C135" s="45" t="str">
        <f t="shared" si="8"/>
        <v>Deutschland</v>
      </c>
      <c r="D135" s="46"/>
      <c r="E135" s="46"/>
      <c r="F135" s="47"/>
      <c r="G135" s="48"/>
      <c r="H135" s="49">
        <f t="shared" si="6"/>
        <v>21.5</v>
      </c>
      <c r="I135" s="49">
        <f t="shared" si="7"/>
        <v>18.5</v>
      </c>
      <c r="J135" s="339"/>
      <c r="K135" s="252" t="str">
        <f t="shared" si="10"/>
        <v>Deutschland</v>
      </c>
      <c r="L135" s="343" t="s">
        <v>182</v>
      </c>
      <c r="M135" s="347">
        <v>31</v>
      </c>
      <c r="N135" s="347">
        <v>120</v>
      </c>
      <c r="O135" s="251"/>
      <c r="P135" s="127"/>
      <c r="Q135" s="127"/>
      <c r="R135" s="127"/>
      <c r="S135" s="122"/>
      <c r="T135" s="122"/>
      <c r="U135" s="122"/>
      <c r="V135" s="122"/>
      <c r="W135" s="125"/>
      <c r="X135" s="125"/>
      <c r="Y135" s="125"/>
      <c r="Z135" s="125"/>
      <c r="AA135" s="125"/>
      <c r="AB135" s="125"/>
      <c r="AH135" s="27"/>
    </row>
    <row r="136" spans="2:34" ht="13.5" hidden="1" customHeight="1" x14ac:dyDescent="0.25">
      <c r="B136" s="25"/>
      <c r="C136" s="45" t="str">
        <f t="shared" si="8"/>
        <v>Deutschland</v>
      </c>
      <c r="D136" s="46"/>
      <c r="E136" s="46"/>
      <c r="F136" s="47"/>
      <c r="G136" s="48"/>
      <c r="H136" s="49">
        <f t="shared" si="6"/>
        <v>21.5</v>
      </c>
      <c r="I136" s="49">
        <f t="shared" si="7"/>
        <v>18.5</v>
      </c>
      <c r="J136" s="339"/>
      <c r="K136" s="252" t="str">
        <f t="shared" si="10"/>
        <v>Deutschland</v>
      </c>
      <c r="L136" s="343" t="s">
        <v>38</v>
      </c>
      <c r="M136" s="347">
        <v>38</v>
      </c>
      <c r="N136" s="347">
        <v>114</v>
      </c>
      <c r="O136" s="251"/>
      <c r="P136" s="127"/>
      <c r="Q136" s="127"/>
      <c r="R136" s="127"/>
      <c r="S136" s="122"/>
      <c r="T136" s="122"/>
      <c r="U136" s="122"/>
      <c r="V136" s="122"/>
      <c r="W136" s="125"/>
      <c r="X136" s="125"/>
      <c r="Y136" s="125"/>
      <c r="Z136" s="125"/>
      <c r="AA136" s="125"/>
      <c r="AB136" s="125"/>
      <c r="AH136" s="27"/>
    </row>
    <row r="137" spans="2:34" ht="13.5" hidden="1" customHeight="1" x14ac:dyDescent="0.25">
      <c r="B137" s="25"/>
      <c r="C137" s="45" t="str">
        <f t="shared" si="8"/>
        <v>Deutschland</v>
      </c>
      <c r="D137" s="46"/>
      <c r="E137" s="46"/>
      <c r="F137" s="47"/>
      <c r="G137" s="48"/>
      <c r="H137" s="49">
        <f t="shared" si="6"/>
        <v>21.5</v>
      </c>
      <c r="I137" s="49">
        <f t="shared" si="7"/>
        <v>18.5</v>
      </c>
      <c r="J137" s="339"/>
      <c r="K137" s="252" t="str">
        <f t="shared" si="10"/>
        <v>Deutschland</v>
      </c>
      <c r="L137" s="343" t="s">
        <v>183</v>
      </c>
      <c r="M137" s="347">
        <v>34</v>
      </c>
      <c r="N137" s="347">
        <v>87</v>
      </c>
      <c r="O137" s="251"/>
      <c r="P137" s="127"/>
      <c r="Q137" s="127"/>
      <c r="R137" s="127"/>
      <c r="S137" s="122"/>
      <c r="T137" s="122"/>
      <c r="U137" s="122"/>
      <c r="V137" s="122"/>
      <c r="W137" s="125"/>
      <c r="X137" s="125"/>
      <c r="Y137" s="125"/>
      <c r="Z137" s="125"/>
      <c r="AA137" s="125"/>
      <c r="AB137" s="125"/>
      <c r="AH137" s="27"/>
    </row>
    <row r="138" spans="2:34" ht="13.5" hidden="1" customHeight="1" x14ac:dyDescent="0.25">
      <c r="B138" s="25"/>
      <c r="C138" s="45" t="str">
        <f t="shared" si="8"/>
        <v>Deutschland</v>
      </c>
      <c r="D138" s="46"/>
      <c r="E138" s="46"/>
      <c r="F138" s="47"/>
      <c r="G138" s="48"/>
      <c r="H138" s="49">
        <f t="shared" si="6"/>
        <v>21.5</v>
      </c>
      <c r="I138" s="49">
        <f t="shared" si="7"/>
        <v>18.5</v>
      </c>
      <c r="J138" s="339"/>
      <c r="K138" s="252" t="str">
        <f t="shared" si="10"/>
        <v>Deutschland</v>
      </c>
      <c r="L138" s="343" t="s">
        <v>251</v>
      </c>
      <c r="M138" s="347">
        <v>52</v>
      </c>
      <c r="N138" s="347">
        <v>102</v>
      </c>
      <c r="O138" s="251"/>
      <c r="P138" s="127"/>
      <c r="Q138" s="127"/>
      <c r="R138" s="127"/>
      <c r="S138" s="122"/>
      <c r="T138" s="122"/>
      <c r="U138" s="122"/>
      <c r="V138" s="122"/>
      <c r="W138" s="125"/>
      <c r="X138" s="125"/>
      <c r="Y138" s="125"/>
      <c r="Z138" s="125"/>
      <c r="AA138" s="125"/>
      <c r="AB138" s="125"/>
      <c r="AH138" s="27"/>
    </row>
    <row r="139" spans="2:34" ht="13.5" hidden="1" customHeight="1" x14ac:dyDescent="0.25">
      <c r="B139" s="25"/>
      <c r="C139" s="45" t="str">
        <f t="shared" si="8"/>
        <v>Deutschland</v>
      </c>
      <c r="D139" s="46"/>
      <c r="E139" s="46"/>
      <c r="F139" s="47"/>
      <c r="G139" s="48"/>
      <c r="H139" s="49">
        <f t="shared" si="6"/>
        <v>21.5</v>
      </c>
      <c r="I139" s="49">
        <f t="shared" si="7"/>
        <v>18.5</v>
      </c>
      <c r="J139" s="339"/>
      <c r="K139" s="252" t="str">
        <f t="shared" si="10"/>
        <v>Deutschland</v>
      </c>
      <c r="L139" s="343" t="s">
        <v>184</v>
      </c>
      <c r="M139" s="347">
        <v>29</v>
      </c>
      <c r="N139" s="347">
        <v>86</v>
      </c>
      <c r="O139" s="251"/>
      <c r="P139" s="127"/>
      <c r="Q139" s="127"/>
      <c r="R139" s="127"/>
      <c r="S139" s="122"/>
      <c r="T139" s="122"/>
      <c r="U139" s="122"/>
      <c r="V139" s="122"/>
      <c r="W139" s="125"/>
      <c r="X139" s="125"/>
      <c r="Y139" s="125"/>
      <c r="Z139" s="125"/>
      <c r="AA139" s="125"/>
      <c r="AB139" s="125"/>
      <c r="AH139" s="27"/>
    </row>
    <row r="140" spans="2:34" ht="13.5" hidden="1" customHeight="1" x14ac:dyDescent="0.25">
      <c r="B140" s="25"/>
      <c r="C140" s="45" t="str">
        <f t="shared" si="8"/>
        <v>Deutschland</v>
      </c>
      <c r="D140" s="46"/>
      <c r="E140" s="46"/>
      <c r="F140" s="47"/>
      <c r="G140" s="48"/>
      <c r="H140" s="49">
        <f t="shared" si="6"/>
        <v>21.5</v>
      </c>
      <c r="I140" s="49">
        <f t="shared" si="7"/>
        <v>18.5</v>
      </c>
      <c r="J140" s="339"/>
      <c r="K140" s="252" t="str">
        <f t="shared" si="10"/>
        <v>Deutschland</v>
      </c>
      <c r="L140" s="343" t="s">
        <v>185</v>
      </c>
      <c r="M140" s="347">
        <v>36</v>
      </c>
      <c r="N140" s="347">
        <v>172</v>
      </c>
      <c r="O140" s="251"/>
      <c r="P140" s="127"/>
      <c r="Q140" s="127"/>
      <c r="R140" s="127"/>
      <c r="S140" s="122"/>
      <c r="T140" s="122"/>
      <c r="U140" s="122"/>
      <c r="V140" s="122"/>
      <c r="W140" s="125"/>
      <c r="X140" s="125"/>
      <c r="Y140" s="125"/>
      <c r="Z140" s="125"/>
      <c r="AA140" s="125"/>
      <c r="AB140" s="125"/>
      <c r="AH140" s="27"/>
    </row>
    <row r="141" spans="2:34" ht="13.5" hidden="1" customHeight="1" x14ac:dyDescent="0.25">
      <c r="B141" s="25"/>
      <c r="C141" s="45" t="str">
        <f t="shared" si="8"/>
        <v>Deutschland</v>
      </c>
      <c r="D141" s="46"/>
      <c r="E141" s="46"/>
      <c r="F141" s="47"/>
      <c r="G141" s="48"/>
      <c r="H141" s="49">
        <f t="shared" si="6"/>
        <v>21.5</v>
      </c>
      <c r="I141" s="49">
        <f t="shared" si="7"/>
        <v>18.5</v>
      </c>
      <c r="J141" s="339"/>
      <c r="K141" s="252" t="str">
        <f t="shared" si="10"/>
        <v>Deutschland</v>
      </c>
      <c r="L141" s="343" t="s">
        <v>186</v>
      </c>
      <c r="M141" s="347">
        <v>40</v>
      </c>
      <c r="N141" s="347">
        <v>177</v>
      </c>
      <c r="O141" s="251"/>
      <c r="P141" s="127"/>
      <c r="Q141" s="127"/>
      <c r="R141" s="127"/>
      <c r="S141" s="122"/>
      <c r="T141" s="122"/>
      <c r="U141" s="122"/>
      <c r="V141" s="122"/>
      <c r="W141" s="125"/>
      <c r="X141" s="125"/>
      <c r="Y141" s="125"/>
      <c r="Z141" s="125"/>
      <c r="AA141" s="125"/>
      <c r="AB141" s="125"/>
      <c r="AH141" s="27"/>
    </row>
    <row r="142" spans="2:34" ht="13.5" hidden="1" customHeight="1" x14ac:dyDescent="0.25">
      <c r="B142" s="25"/>
      <c r="C142" s="45" t="str">
        <f t="shared" si="8"/>
        <v>Deutschland</v>
      </c>
      <c r="D142" s="46"/>
      <c r="E142" s="46"/>
      <c r="F142" s="84"/>
      <c r="G142" s="85"/>
      <c r="H142" s="49">
        <f t="shared" si="6"/>
        <v>21.5</v>
      </c>
      <c r="I142" s="49">
        <f t="shared" si="7"/>
        <v>18.5</v>
      </c>
      <c r="J142" s="339"/>
      <c r="K142" s="252" t="str">
        <f t="shared" si="10"/>
        <v>Deutschland</v>
      </c>
      <c r="L142" s="343" t="s">
        <v>187</v>
      </c>
      <c r="M142" s="347">
        <v>21</v>
      </c>
      <c r="N142" s="347">
        <v>73</v>
      </c>
      <c r="O142" s="251"/>
      <c r="P142" s="127"/>
      <c r="Q142" s="127"/>
      <c r="R142" s="127"/>
      <c r="S142" s="122"/>
      <c r="T142" s="122"/>
      <c r="U142" s="122"/>
      <c r="V142" s="122"/>
      <c r="W142" s="125"/>
      <c r="X142" s="125"/>
      <c r="Y142" s="125"/>
      <c r="Z142" s="125"/>
      <c r="AA142" s="125"/>
      <c r="AB142" s="125"/>
      <c r="AH142" s="27"/>
    </row>
    <row r="143" spans="2:34" ht="13.5" hidden="1" customHeight="1" x14ac:dyDescent="0.25">
      <c r="B143" s="25"/>
      <c r="C143" s="45" t="str">
        <f t="shared" si="8"/>
        <v>Deutschland</v>
      </c>
      <c r="D143" s="46"/>
      <c r="E143" s="46"/>
      <c r="F143" s="47"/>
      <c r="G143" s="48"/>
      <c r="H143" s="49">
        <f t="shared" si="6"/>
        <v>21.5</v>
      </c>
      <c r="I143" s="49">
        <f t="shared" si="7"/>
        <v>18.5</v>
      </c>
      <c r="J143" s="339"/>
      <c r="K143" s="252" t="str">
        <f t="shared" si="10"/>
        <v>Deutschland</v>
      </c>
      <c r="L143" s="343" t="s">
        <v>79</v>
      </c>
      <c r="M143" s="347">
        <v>43</v>
      </c>
      <c r="N143" s="347">
        <v>187</v>
      </c>
      <c r="O143" s="251"/>
      <c r="P143" s="127"/>
      <c r="Q143" s="127"/>
      <c r="R143" s="127"/>
      <c r="S143" s="122"/>
      <c r="T143" s="122"/>
      <c r="U143" s="122"/>
      <c r="V143" s="122"/>
      <c r="W143" s="125"/>
      <c r="X143" s="125"/>
      <c r="Y143" s="125"/>
      <c r="Z143" s="125"/>
      <c r="AA143" s="125"/>
      <c r="AB143" s="125"/>
      <c r="AH143" s="27"/>
    </row>
    <row r="144" spans="2:34" ht="13.5" hidden="1" customHeight="1" x14ac:dyDescent="0.25">
      <c r="B144" s="25"/>
      <c r="C144" s="45" t="str">
        <f t="shared" si="8"/>
        <v>Deutschland</v>
      </c>
      <c r="D144" s="46"/>
      <c r="E144" s="46"/>
      <c r="F144" s="47"/>
      <c r="G144" s="48"/>
      <c r="H144" s="49">
        <f t="shared" si="6"/>
        <v>21.5</v>
      </c>
      <c r="I144" s="49">
        <f t="shared" si="7"/>
        <v>18.5</v>
      </c>
      <c r="J144" s="339"/>
      <c r="K144" s="252" t="str">
        <f t="shared" si="10"/>
        <v>Deutschland</v>
      </c>
      <c r="L144" s="343" t="s">
        <v>188</v>
      </c>
      <c r="M144" s="347">
        <v>19</v>
      </c>
      <c r="N144" s="347">
        <v>92</v>
      </c>
      <c r="O144" s="251"/>
      <c r="P144" s="127"/>
      <c r="Q144" s="127"/>
      <c r="R144" s="127"/>
      <c r="S144" s="122"/>
      <c r="T144" s="122"/>
      <c r="U144" s="122"/>
      <c r="V144" s="122"/>
      <c r="W144" s="125"/>
      <c r="X144" s="125"/>
      <c r="Y144" s="125"/>
      <c r="Z144" s="125"/>
      <c r="AA144" s="125"/>
      <c r="AB144" s="125"/>
      <c r="AH144" s="27"/>
    </row>
    <row r="145" spans="2:34" ht="13.5" hidden="1" customHeight="1" x14ac:dyDescent="0.25">
      <c r="B145" s="25"/>
      <c r="C145" s="45" t="str">
        <f t="shared" si="8"/>
        <v>Deutschland</v>
      </c>
      <c r="D145" s="46"/>
      <c r="E145" s="46"/>
      <c r="F145" s="47"/>
      <c r="G145" s="48"/>
      <c r="H145" s="49">
        <f t="shared" si="6"/>
        <v>21.5</v>
      </c>
      <c r="I145" s="49">
        <f t="shared" si="7"/>
        <v>18.5</v>
      </c>
      <c r="J145" s="339"/>
      <c r="K145" s="252" t="str">
        <f t="shared" si="10"/>
        <v>Deutschland</v>
      </c>
      <c r="L145" s="343" t="s">
        <v>80</v>
      </c>
      <c r="M145" s="347">
        <v>26</v>
      </c>
      <c r="N145" s="347">
        <v>85</v>
      </c>
      <c r="O145" s="251"/>
      <c r="P145" s="127"/>
      <c r="Q145" s="127"/>
      <c r="R145" s="127"/>
      <c r="S145" s="122"/>
      <c r="T145" s="122"/>
      <c r="U145" s="122"/>
      <c r="V145" s="122"/>
      <c r="W145" s="125"/>
      <c r="X145" s="125"/>
      <c r="Y145" s="125"/>
      <c r="Z145" s="125"/>
      <c r="AA145" s="125"/>
      <c r="AB145" s="125"/>
      <c r="AH145" s="27"/>
    </row>
    <row r="146" spans="2:34" ht="13.5" hidden="1" customHeight="1" x14ac:dyDescent="0.25">
      <c r="B146" s="25"/>
      <c r="C146" s="45" t="str">
        <f t="shared" si="8"/>
        <v>Deutschland</v>
      </c>
      <c r="D146" s="46"/>
      <c r="E146" s="46"/>
      <c r="F146" s="47"/>
      <c r="G146" s="48"/>
      <c r="H146" s="49">
        <f t="shared" si="6"/>
        <v>21.5</v>
      </c>
      <c r="I146" s="49">
        <f t="shared" si="7"/>
        <v>18.5</v>
      </c>
      <c r="J146" s="339"/>
      <c r="K146" s="252" t="str">
        <f t="shared" si="10"/>
        <v>Deutschland</v>
      </c>
      <c r="L146" s="343" t="s">
        <v>189</v>
      </c>
      <c r="M146" s="347">
        <v>42</v>
      </c>
      <c r="N146" s="347">
        <v>208</v>
      </c>
      <c r="O146" s="251"/>
      <c r="P146" s="127"/>
      <c r="Q146" s="127"/>
      <c r="R146" s="127"/>
      <c r="S146" s="122"/>
      <c r="T146" s="122"/>
      <c r="U146" s="122"/>
      <c r="V146" s="122"/>
      <c r="W146" s="125"/>
      <c r="X146" s="125"/>
      <c r="Y146" s="125"/>
      <c r="Z146" s="125"/>
      <c r="AA146" s="125"/>
      <c r="AB146" s="125"/>
      <c r="AH146" s="27"/>
    </row>
    <row r="147" spans="2:34" ht="13.5" hidden="1" customHeight="1" x14ac:dyDescent="0.25">
      <c r="B147" s="25"/>
      <c r="C147" s="45" t="str">
        <f t="shared" si="8"/>
        <v>Deutschland</v>
      </c>
      <c r="D147" s="46"/>
      <c r="E147" s="46"/>
      <c r="F147" s="47"/>
      <c r="G147" s="48"/>
      <c r="H147" s="49">
        <f t="shared" si="6"/>
        <v>21.5</v>
      </c>
      <c r="I147" s="49">
        <f t="shared" si="7"/>
        <v>18.5</v>
      </c>
      <c r="J147" s="339"/>
      <c r="K147" s="252" t="str">
        <f t="shared" si="10"/>
        <v>Deutschland</v>
      </c>
      <c r="L147" s="343" t="s">
        <v>190</v>
      </c>
      <c r="M147" s="347">
        <v>19</v>
      </c>
      <c r="N147" s="347">
        <v>103</v>
      </c>
      <c r="O147" s="251"/>
      <c r="P147" s="127"/>
      <c r="Q147" s="127"/>
      <c r="R147" s="127"/>
      <c r="S147" s="122"/>
      <c r="T147" s="122"/>
      <c r="U147" s="122"/>
      <c r="V147" s="122"/>
      <c r="W147" s="125"/>
      <c r="X147" s="125"/>
      <c r="Y147" s="125"/>
      <c r="Z147" s="125"/>
      <c r="AA147" s="125"/>
      <c r="AB147" s="125"/>
      <c r="AC147" s="125"/>
      <c r="AD147" s="125"/>
      <c r="AE147" s="125"/>
      <c r="AF147" s="125"/>
      <c r="AG147" s="125"/>
      <c r="AH147" s="27"/>
    </row>
    <row r="148" spans="2:34" ht="13.5" hidden="1" customHeight="1" x14ac:dyDescent="0.25">
      <c r="B148" s="25"/>
      <c r="C148" s="45" t="str">
        <f t="shared" si="8"/>
        <v>Deutschland</v>
      </c>
      <c r="D148" s="46"/>
      <c r="E148" s="46"/>
      <c r="F148" s="47"/>
      <c r="G148" s="48"/>
      <c r="H148" s="49">
        <f t="shared" ref="H148:H211" si="11">IF($C$257=3,M148,IF($C$257=6,M148,$H$247))</f>
        <v>21.5</v>
      </c>
      <c r="I148" s="49">
        <f t="shared" ref="I148:I211" si="12">IF($C$257=3,N148,IF($C$257=6,N148,$H$248))</f>
        <v>18.5</v>
      </c>
      <c r="J148" s="339"/>
      <c r="K148" s="252" t="str">
        <f t="shared" si="10"/>
        <v>Deutschland</v>
      </c>
      <c r="L148" s="343" t="s">
        <v>191</v>
      </c>
      <c r="M148" s="347">
        <v>25</v>
      </c>
      <c r="N148" s="347">
        <v>112</v>
      </c>
      <c r="O148" s="251"/>
      <c r="P148" s="127"/>
      <c r="Q148" s="127"/>
      <c r="R148" s="127"/>
      <c r="S148" s="122"/>
      <c r="T148" s="122"/>
      <c r="U148" s="122"/>
      <c r="V148" s="122"/>
      <c r="W148" s="125"/>
      <c r="X148" s="125"/>
      <c r="Y148" s="125"/>
      <c r="Z148" s="125"/>
      <c r="AA148" s="125"/>
      <c r="AB148" s="125"/>
      <c r="AC148" s="125"/>
      <c r="AD148" s="125"/>
      <c r="AE148" s="125"/>
      <c r="AF148" s="125"/>
      <c r="AG148" s="125"/>
      <c r="AH148" s="27"/>
    </row>
    <row r="149" spans="2:34" ht="13.5" hidden="1" customHeight="1" x14ac:dyDescent="0.25">
      <c r="B149" s="25"/>
      <c r="C149" s="45" t="str">
        <f t="shared" si="8"/>
        <v>Deutschland</v>
      </c>
      <c r="D149" s="46"/>
      <c r="E149" s="46"/>
      <c r="F149" s="47"/>
      <c r="G149" s="48"/>
      <c r="H149" s="49">
        <f t="shared" si="11"/>
        <v>21.5</v>
      </c>
      <c r="I149" s="49">
        <f t="shared" si="12"/>
        <v>18.5</v>
      </c>
      <c r="J149" s="339"/>
      <c r="K149" s="252" t="str">
        <f t="shared" si="10"/>
        <v>Deutschland</v>
      </c>
      <c r="L149" s="343" t="s">
        <v>192</v>
      </c>
      <c r="M149" s="347">
        <v>30</v>
      </c>
      <c r="N149" s="347">
        <v>126</v>
      </c>
      <c r="O149" s="251"/>
      <c r="P149" s="127"/>
      <c r="Q149" s="127"/>
      <c r="R149" s="127"/>
      <c r="S149" s="122"/>
      <c r="T149" s="122"/>
      <c r="U149" s="122"/>
      <c r="V149" s="122"/>
      <c r="W149" s="125"/>
      <c r="X149" s="125"/>
      <c r="Y149" s="125"/>
      <c r="Z149" s="125"/>
      <c r="AA149" s="125"/>
      <c r="AB149" s="125"/>
      <c r="AC149" s="125"/>
      <c r="AD149" s="125"/>
      <c r="AE149" s="125"/>
      <c r="AF149" s="125"/>
      <c r="AG149" s="125"/>
      <c r="AH149" s="27"/>
    </row>
    <row r="150" spans="2:34" ht="13.5" hidden="1" customHeight="1" x14ac:dyDescent="0.25">
      <c r="B150" s="25"/>
      <c r="C150" s="45" t="str">
        <f t="shared" si="8"/>
        <v>Deutschland</v>
      </c>
      <c r="D150" s="46"/>
      <c r="E150" s="46"/>
      <c r="F150" s="47"/>
      <c r="G150" s="48"/>
      <c r="H150" s="49">
        <f t="shared" si="11"/>
        <v>21.5</v>
      </c>
      <c r="I150" s="49">
        <f t="shared" si="12"/>
        <v>18.5</v>
      </c>
      <c r="J150" s="339"/>
      <c r="K150" s="252" t="str">
        <f t="shared" si="10"/>
        <v>Deutschland</v>
      </c>
      <c r="L150" s="343" t="s">
        <v>81</v>
      </c>
      <c r="M150" s="347">
        <v>48</v>
      </c>
      <c r="N150" s="347">
        <v>148</v>
      </c>
      <c r="O150" s="251"/>
      <c r="P150" s="127"/>
      <c r="Q150" s="127"/>
      <c r="R150" s="127"/>
      <c r="S150" s="122"/>
      <c r="T150" s="122"/>
      <c r="U150" s="122"/>
      <c r="V150" s="122"/>
      <c r="W150" s="125"/>
      <c r="X150" s="125"/>
      <c r="Y150" s="125"/>
      <c r="Z150" s="125"/>
      <c r="AA150" s="125"/>
      <c r="AB150" s="125"/>
      <c r="AC150" s="125"/>
      <c r="AD150" s="125"/>
      <c r="AE150" s="125"/>
      <c r="AF150" s="125"/>
      <c r="AG150" s="125"/>
      <c r="AH150" s="27"/>
    </row>
    <row r="151" spans="2:34" ht="13.5" hidden="1" customHeight="1" x14ac:dyDescent="0.25">
      <c r="B151" s="25"/>
      <c r="C151" s="45" t="str">
        <f t="shared" ref="C151:C210" si="13">K151</f>
        <v>Deutschland</v>
      </c>
      <c r="D151" s="46"/>
      <c r="E151" s="46"/>
      <c r="F151" s="47"/>
      <c r="G151" s="48"/>
      <c r="H151" s="49">
        <f t="shared" si="11"/>
        <v>21.5</v>
      </c>
      <c r="I151" s="49">
        <f t="shared" si="12"/>
        <v>18.5</v>
      </c>
      <c r="J151" s="339"/>
      <c r="K151" s="252" t="str">
        <f t="shared" si="10"/>
        <v>Deutschland</v>
      </c>
      <c r="L151" s="343" t="s">
        <v>193</v>
      </c>
      <c r="M151" s="347">
        <v>38</v>
      </c>
      <c r="N151" s="347">
        <v>105</v>
      </c>
      <c r="O151" s="251"/>
      <c r="P151" s="127"/>
      <c r="Q151" s="127"/>
      <c r="R151" s="127"/>
      <c r="S151" s="122"/>
      <c r="T151" s="122"/>
      <c r="U151" s="122"/>
      <c r="V151" s="122"/>
      <c r="W151" s="125"/>
      <c r="X151" s="125"/>
      <c r="Y151" s="125"/>
      <c r="Z151" s="125"/>
      <c r="AA151" s="125"/>
      <c r="AB151" s="125"/>
      <c r="AC151" s="125"/>
      <c r="AD151" s="125"/>
      <c r="AE151" s="125"/>
      <c r="AF151" s="125"/>
      <c r="AG151" s="125"/>
      <c r="AH151" s="27"/>
    </row>
    <row r="152" spans="2:34" ht="13.5" hidden="1" customHeight="1" x14ac:dyDescent="0.25">
      <c r="B152" s="25"/>
      <c r="C152" s="45" t="str">
        <f t="shared" si="13"/>
        <v>Deutschland</v>
      </c>
      <c r="D152" s="46"/>
      <c r="E152" s="46"/>
      <c r="F152" s="47"/>
      <c r="G152" s="48"/>
      <c r="H152" s="49">
        <f t="shared" si="11"/>
        <v>21.5</v>
      </c>
      <c r="I152" s="49">
        <f t="shared" si="12"/>
        <v>18.5</v>
      </c>
      <c r="J152" s="339"/>
      <c r="K152" s="252" t="str">
        <f t="shared" si="10"/>
        <v>Deutschland</v>
      </c>
      <c r="L152" s="343" t="s">
        <v>32</v>
      </c>
      <c r="M152" s="347">
        <v>39</v>
      </c>
      <c r="N152" s="347">
        <v>122</v>
      </c>
      <c r="O152" s="251"/>
      <c r="P152" s="127"/>
      <c r="Q152" s="127"/>
      <c r="R152" s="127"/>
      <c r="S152" s="122"/>
      <c r="T152" s="122"/>
      <c r="U152" s="122"/>
      <c r="V152" s="122"/>
      <c r="W152" s="125"/>
      <c r="X152" s="125"/>
      <c r="Y152" s="125"/>
      <c r="Z152" s="125"/>
      <c r="AA152" s="125"/>
      <c r="AB152" s="125"/>
      <c r="AC152" s="125"/>
      <c r="AD152" s="125"/>
      <c r="AE152" s="125"/>
      <c r="AF152" s="125"/>
      <c r="AG152" s="125"/>
      <c r="AH152" s="27"/>
    </row>
    <row r="153" spans="2:34" ht="13.5" hidden="1" customHeight="1" x14ac:dyDescent="0.25">
      <c r="B153" s="25"/>
      <c r="C153" s="45" t="str">
        <f t="shared" si="13"/>
        <v>Deutschland</v>
      </c>
      <c r="D153" s="46"/>
      <c r="E153" s="46"/>
      <c r="F153" s="47"/>
      <c r="G153" s="48"/>
      <c r="H153" s="49">
        <f t="shared" si="11"/>
        <v>21.5</v>
      </c>
      <c r="I153" s="49">
        <f t="shared" si="12"/>
        <v>18.5</v>
      </c>
      <c r="J153" s="339"/>
      <c r="K153" s="252" t="str">
        <f t="shared" si="10"/>
        <v>Deutschland</v>
      </c>
      <c r="L153" s="343" t="s">
        <v>194</v>
      </c>
      <c r="M153" s="347">
        <v>35</v>
      </c>
      <c r="N153" s="347">
        <v>131</v>
      </c>
      <c r="O153" s="251"/>
      <c r="P153" s="127"/>
      <c r="Q153" s="127"/>
      <c r="R153" s="127"/>
      <c r="S153" s="122"/>
      <c r="T153" s="122"/>
      <c r="U153" s="122"/>
      <c r="V153" s="122"/>
      <c r="W153" s="125"/>
      <c r="X153" s="125"/>
      <c r="Y153" s="125"/>
      <c r="Z153" s="125"/>
      <c r="AA153" s="125"/>
      <c r="AB153" s="125"/>
      <c r="AC153" s="125"/>
      <c r="AD153" s="125"/>
      <c r="AE153" s="125"/>
      <c r="AF153" s="125"/>
      <c r="AG153" s="125"/>
      <c r="AH153" s="27"/>
    </row>
    <row r="154" spans="2:34" ht="13.5" hidden="1" customHeight="1" x14ac:dyDescent="0.25">
      <c r="B154" s="25"/>
      <c r="C154" s="45" t="str">
        <f t="shared" si="13"/>
        <v>Deutschland</v>
      </c>
      <c r="D154" s="46"/>
      <c r="E154" s="46"/>
      <c r="F154" s="47"/>
      <c r="G154" s="48"/>
      <c r="H154" s="49">
        <f t="shared" si="11"/>
        <v>21.5</v>
      </c>
      <c r="I154" s="49">
        <f t="shared" si="12"/>
        <v>18.5</v>
      </c>
      <c r="J154" s="339"/>
      <c r="K154" s="252" t="str">
        <f t="shared" si="10"/>
        <v>Deutschland</v>
      </c>
      <c r="L154" s="343" t="s">
        <v>195</v>
      </c>
      <c r="M154" s="347">
        <v>38</v>
      </c>
      <c r="N154" s="347">
        <v>182</v>
      </c>
      <c r="O154" s="251"/>
      <c r="P154" s="127"/>
      <c r="Q154" s="127"/>
      <c r="R154" s="127"/>
      <c r="S154" s="122"/>
      <c r="T154" s="122"/>
      <c r="U154" s="122"/>
      <c r="V154" s="122"/>
      <c r="W154" s="125"/>
      <c r="X154" s="125"/>
      <c r="Y154" s="125"/>
      <c r="Z154" s="125"/>
      <c r="AA154" s="125"/>
      <c r="AB154" s="125"/>
      <c r="AC154" s="125"/>
      <c r="AD154" s="125"/>
      <c r="AE154" s="125"/>
      <c r="AF154" s="125"/>
      <c r="AG154" s="125"/>
      <c r="AH154" s="27"/>
    </row>
    <row r="155" spans="2:34" ht="13.5" hidden="1" customHeight="1" x14ac:dyDescent="0.25">
      <c r="B155" s="25"/>
      <c r="C155" s="45" t="str">
        <f t="shared" si="13"/>
        <v>Deutschland</v>
      </c>
      <c r="D155" s="46"/>
      <c r="E155" s="46"/>
      <c r="F155" s="47"/>
      <c r="G155" s="48"/>
      <c r="H155" s="49">
        <f t="shared" si="11"/>
        <v>21.5</v>
      </c>
      <c r="I155" s="49">
        <f t="shared" si="12"/>
        <v>18.5</v>
      </c>
      <c r="J155" s="339"/>
      <c r="K155" s="252" t="str">
        <f t="shared" si="10"/>
        <v>Deutschland</v>
      </c>
      <c r="L155" s="343" t="s">
        <v>381</v>
      </c>
      <c r="M155" s="347">
        <v>22</v>
      </c>
      <c r="N155" s="347">
        <v>89</v>
      </c>
      <c r="O155" s="251"/>
      <c r="P155" s="127"/>
      <c r="Q155" s="127"/>
      <c r="R155" s="127"/>
      <c r="S155" s="122"/>
      <c r="T155" s="122"/>
      <c r="U155" s="122"/>
      <c r="V155" s="122"/>
      <c r="W155" s="125"/>
      <c r="X155" s="125"/>
      <c r="Y155" s="125"/>
      <c r="Z155" s="125"/>
      <c r="AA155" s="125"/>
      <c r="AB155" s="125"/>
      <c r="AC155" s="125"/>
      <c r="AD155" s="125"/>
      <c r="AE155" s="125"/>
      <c r="AF155" s="125"/>
      <c r="AG155" s="125"/>
      <c r="AH155" s="27"/>
    </row>
    <row r="156" spans="2:34" ht="13.5" hidden="1" customHeight="1" x14ac:dyDescent="0.25">
      <c r="B156" s="25"/>
      <c r="C156" s="45" t="str">
        <f t="shared" si="13"/>
        <v>Deutschland</v>
      </c>
      <c r="D156" s="46"/>
      <c r="E156" s="46"/>
      <c r="F156" s="47"/>
      <c r="G156" s="48"/>
      <c r="H156" s="49">
        <f t="shared" si="11"/>
        <v>21.5</v>
      </c>
      <c r="I156" s="49">
        <f t="shared" si="12"/>
        <v>18.5</v>
      </c>
      <c r="J156" s="339"/>
      <c r="K156" s="252" t="str">
        <f t="shared" si="10"/>
        <v>Deutschland</v>
      </c>
      <c r="L156" s="343" t="s">
        <v>39</v>
      </c>
      <c r="M156" s="347">
        <v>62</v>
      </c>
      <c r="N156" s="347">
        <v>139</v>
      </c>
      <c r="O156" s="251"/>
      <c r="P156" s="127"/>
      <c r="Q156" s="127"/>
      <c r="R156" s="127"/>
      <c r="S156" s="122"/>
      <c r="T156" s="122"/>
      <c r="U156" s="122"/>
      <c r="V156" s="122"/>
      <c r="W156" s="125"/>
      <c r="X156" s="125"/>
      <c r="Y156" s="125"/>
      <c r="Z156" s="125"/>
      <c r="AA156" s="125"/>
      <c r="AB156" s="125"/>
      <c r="AC156" s="125"/>
      <c r="AD156" s="125"/>
      <c r="AE156" s="125"/>
      <c r="AF156" s="125"/>
      <c r="AG156" s="125"/>
      <c r="AH156" s="27"/>
    </row>
    <row r="157" spans="2:34" ht="13.5" customHeight="1" x14ac:dyDescent="0.25">
      <c r="B157" s="25"/>
      <c r="C157" s="45" t="str">
        <f t="shared" si="13"/>
        <v>Deutschland</v>
      </c>
      <c r="D157" s="46"/>
      <c r="E157" s="46"/>
      <c r="F157" s="47"/>
      <c r="G157" s="48"/>
      <c r="H157" s="367">
        <f t="shared" si="11"/>
        <v>21.5</v>
      </c>
      <c r="I157" s="367">
        <f t="shared" si="12"/>
        <v>18.5</v>
      </c>
      <c r="J157" s="339"/>
      <c r="K157" s="252" t="str">
        <f t="shared" si="10"/>
        <v>Deutschland</v>
      </c>
      <c r="L157" s="400" t="s">
        <v>249</v>
      </c>
      <c r="M157" s="401">
        <v>41</v>
      </c>
      <c r="N157" s="401">
        <v>117</v>
      </c>
      <c r="O157" s="251"/>
      <c r="P157" s="127"/>
      <c r="Q157" s="127"/>
      <c r="R157" s="127"/>
      <c r="S157" s="122"/>
      <c r="T157" s="122"/>
      <c r="U157" s="122"/>
      <c r="V157" s="122"/>
      <c r="W157" s="125"/>
      <c r="X157" s="125"/>
      <c r="Y157" s="125"/>
      <c r="Z157" s="125"/>
      <c r="AA157" s="125"/>
      <c r="AB157" s="125"/>
      <c r="AC157" s="125"/>
      <c r="AD157" s="125"/>
      <c r="AE157" s="125"/>
      <c r="AF157" s="125"/>
      <c r="AG157" s="125"/>
      <c r="AH157" s="27"/>
    </row>
    <row r="158" spans="2:34" ht="13.5" hidden="1" customHeight="1" x14ac:dyDescent="0.25">
      <c r="B158" s="25"/>
      <c r="C158" s="45" t="str">
        <f t="shared" si="13"/>
        <v>Deutschland</v>
      </c>
      <c r="D158" s="46"/>
      <c r="E158" s="46"/>
      <c r="F158" s="47"/>
      <c r="G158" s="48"/>
      <c r="H158" s="49">
        <f t="shared" si="11"/>
        <v>21.5</v>
      </c>
      <c r="I158" s="49">
        <f t="shared" si="12"/>
        <v>18.5</v>
      </c>
      <c r="J158" s="339"/>
      <c r="K158" s="252" t="str">
        <f t="shared" si="10"/>
        <v>Deutschland</v>
      </c>
      <c r="L158" s="343" t="s">
        <v>196</v>
      </c>
      <c r="M158" s="347">
        <v>53</v>
      </c>
      <c r="N158" s="347">
        <v>141</v>
      </c>
      <c r="O158" s="251"/>
      <c r="P158" s="125"/>
      <c r="Q158" s="125"/>
      <c r="R158" s="125"/>
      <c r="S158" s="125"/>
      <c r="T158" s="125"/>
      <c r="U158" s="125"/>
      <c r="V158" s="125"/>
      <c r="W158" s="125"/>
      <c r="X158" s="125"/>
      <c r="Y158" s="125"/>
      <c r="Z158" s="125"/>
      <c r="AA158" s="125"/>
      <c r="AB158" s="125"/>
      <c r="AC158" s="125"/>
      <c r="AD158" s="125"/>
      <c r="AE158" s="125"/>
      <c r="AF158" s="125"/>
      <c r="AG158" s="125"/>
      <c r="AH158" s="27"/>
    </row>
    <row r="159" spans="2:34" ht="13.5" hidden="1" customHeight="1" x14ac:dyDescent="0.25">
      <c r="B159" s="25"/>
      <c r="C159" s="45" t="str">
        <f t="shared" si="13"/>
        <v>Deutschland</v>
      </c>
      <c r="D159" s="46"/>
      <c r="E159" s="46"/>
      <c r="F159" s="47"/>
      <c r="G159" s="48"/>
      <c r="H159" s="49">
        <f t="shared" si="11"/>
        <v>21.5</v>
      </c>
      <c r="I159" s="49">
        <f t="shared" si="12"/>
        <v>18.5</v>
      </c>
      <c r="J159" s="339"/>
      <c r="K159" s="252" t="str">
        <f t="shared" ref="K159:K190" si="14">IF($C$257=3,L159,IF($C$257=6,L159,$H$251))</f>
        <v>Deutschland</v>
      </c>
      <c r="L159" s="343" t="s">
        <v>198</v>
      </c>
      <c r="M159" s="347">
        <v>19</v>
      </c>
      <c r="N159" s="347">
        <v>238</v>
      </c>
      <c r="O159" s="251"/>
      <c r="P159" s="125"/>
      <c r="Q159" s="125"/>
      <c r="R159" s="125"/>
      <c r="S159" s="125"/>
      <c r="T159" s="125"/>
      <c r="U159" s="125"/>
      <c r="V159" s="125"/>
      <c r="W159" s="125"/>
      <c r="X159" s="125"/>
      <c r="Y159" s="125"/>
      <c r="Z159" s="125"/>
      <c r="AA159" s="125"/>
      <c r="AB159" s="125"/>
      <c r="AC159" s="125"/>
      <c r="AD159" s="125"/>
      <c r="AE159" s="125"/>
      <c r="AF159" s="125"/>
      <c r="AG159" s="125"/>
      <c r="AH159" s="27"/>
    </row>
    <row r="160" spans="2:34" ht="13.5" hidden="1" customHeight="1" x14ac:dyDescent="0.25">
      <c r="B160" s="25"/>
      <c r="C160" s="45" t="str">
        <f t="shared" si="13"/>
        <v>Deutschland</v>
      </c>
      <c r="D160" s="46"/>
      <c r="E160" s="46"/>
      <c r="F160" s="47"/>
      <c r="G160" s="48"/>
      <c r="H160" s="49">
        <f t="shared" si="11"/>
        <v>21.5</v>
      </c>
      <c r="I160" s="49">
        <f t="shared" si="12"/>
        <v>18.5</v>
      </c>
      <c r="J160" s="339"/>
      <c r="K160" s="252" t="str">
        <f t="shared" si="14"/>
        <v>Deutschland</v>
      </c>
      <c r="L160" s="343" t="s">
        <v>197</v>
      </c>
      <c r="M160" s="347">
        <v>28</v>
      </c>
      <c r="N160" s="347">
        <v>122</v>
      </c>
      <c r="O160" s="251"/>
      <c r="P160" s="125"/>
      <c r="Q160" s="125"/>
      <c r="R160" s="125"/>
      <c r="S160" s="125"/>
      <c r="T160" s="125"/>
      <c r="U160" s="125"/>
      <c r="V160" s="125"/>
      <c r="W160" s="125"/>
      <c r="X160" s="125"/>
      <c r="Y160" s="125"/>
      <c r="Z160" s="125"/>
      <c r="AA160" s="125"/>
      <c r="AB160" s="125"/>
      <c r="AC160" s="125"/>
      <c r="AD160" s="125"/>
      <c r="AE160" s="125"/>
      <c r="AF160" s="125"/>
      <c r="AG160" s="125"/>
      <c r="AH160" s="27"/>
    </row>
    <row r="161" spans="2:34" ht="13.5" hidden="1" customHeight="1" x14ac:dyDescent="0.25">
      <c r="B161" s="25"/>
      <c r="C161" s="45" t="str">
        <f t="shared" si="13"/>
        <v>Deutschland</v>
      </c>
      <c r="D161" s="46"/>
      <c r="E161" s="46"/>
      <c r="F161" s="47"/>
      <c r="G161" s="48"/>
      <c r="H161" s="49">
        <f t="shared" si="11"/>
        <v>21.5</v>
      </c>
      <c r="I161" s="49">
        <f t="shared" si="12"/>
        <v>18.5</v>
      </c>
      <c r="J161" s="339"/>
      <c r="K161" s="252" t="str">
        <f t="shared" si="14"/>
        <v>Deutschland</v>
      </c>
      <c r="L161" s="343" t="s">
        <v>252</v>
      </c>
      <c r="M161" s="347">
        <v>42</v>
      </c>
      <c r="N161" s="347">
        <v>193</v>
      </c>
      <c r="O161" s="251"/>
      <c r="P161" s="125"/>
      <c r="Q161" s="125"/>
      <c r="R161" s="125"/>
      <c r="S161" s="125"/>
      <c r="T161" s="125"/>
      <c r="U161" s="125"/>
      <c r="V161" s="125"/>
      <c r="W161" s="125"/>
      <c r="X161" s="125"/>
      <c r="Y161" s="125"/>
      <c r="Z161" s="125"/>
      <c r="AA161" s="125"/>
      <c r="AB161" s="125"/>
      <c r="AC161" s="125"/>
      <c r="AD161" s="125"/>
      <c r="AE161" s="125"/>
      <c r="AF161" s="125"/>
      <c r="AG161" s="125"/>
      <c r="AH161" s="27"/>
    </row>
    <row r="162" spans="2:34" ht="13.5" hidden="1" customHeight="1" x14ac:dyDescent="0.25">
      <c r="B162" s="25"/>
      <c r="C162" s="45" t="str">
        <f t="shared" si="13"/>
        <v>Deutschland</v>
      </c>
      <c r="D162" s="46"/>
      <c r="E162" s="46"/>
      <c r="F162" s="47"/>
      <c r="G162" s="48"/>
      <c r="H162" s="49">
        <f t="shared" si="11"/>
        <v>21.5</v>
      </c>
      <c r="I162" s="49">
        <f t="shared" si="12"/>
        <v>18.5</v>
      </c>
      <c r="J162" s="339"/>
      <c r="K162" s="252" t="str">
        <f t="shared" si="14"/>
        <v>Deutschland</v>
      </c>
      <c r="L162" s="343" t="s">
        <v>199</v>
      </c>
      <c r="M162" s="347">
        <v>34</v>
      </c>
      <c r="N162" s="347">
        <v>82</v>
      </c>
      <c r="O162" s="340"/>
      <c r="P162" s="125"/>
      <c r="Q162" s="125"/>
      <c r="R162" s="125"/>
      <c r="S162" s="125"/>
      <c r="T162" s="125"/>
      <c r="U162" s="125"/>
      <c r="V162" s="125"/>
      <c r="W162" s="125"/>
      <c r="X162" s="125"/>
      <c r="Y162" s="125"/>
      <c r="Z162" s="125"/>
      <c r="AA162" s="125"/>
      <c r="AB162" s="125"/>
      <c r="AC162" s="125"/>
      <c r="AD162" s="125"/>
      <c r="AE162" s="125"/>
      <c r="AF162" s="125"/>
      <c r="AG162" s="125"/>
      <c r="AH162" s="27"/>
    </row>
    <row r="163" spans="2:34" ht="13.5" hidden="1" customHeight="1" x14ac:dyDescent="0.25">
      <c r="B163" s="25"/>
      <c r="C163" s="45" t="str">
        <f t="shared" si="13"/>
        <v>Deutschland</v>
      </c>
      <c r="D163" s="46"/>
      <c r="E163" s="46"/>
      <c r="F163" s="47"/>
      <c r="G163" s="48"/>
      <c r="H163" s="49">
        <f t="shared" si="11"/>
        <v>21.5</v>
      </c>
      <c r="I163" s="49">
        <f t="shared" si="12"/>
        <v>18.5</v>
      </c>
      <c r="J163" s="339"/>
      <c r="K163" s="252" t="str">
        <f t="shared" si="14"/>
        <v>Deutschland</v>
      </c>
      <c r="L163" s="343" t="s">
        <v>200</v>
      </c>
      <c r="M163" s="347">
        <v>49</v>
      </c>
      <c r="N163" s="347">
        <v>159</v>
      </c>
      <c r="O163" s="340"/>
      <c r="P163" s="125"/>
      <c r="Q163" s="125"/>
      <c r="R163" s="125"/>
      <c r="S163" s="125"/>
      <c r="T163" s="125"/>
      <c r="U163" s="125"/>
      <c r="V163" s="125"/>
      <c r="W163" s="125"/>
      <c r="X163" s="125"/>
      <c r="Y163" s="125"/>
      <c r="Z163" s="125"/>
      <c r="AA163" s="125"/>
      <c r="AB163" s="125"/>
      <c r="AC163" s="125"/>
      <c r="AD163" s="125"/>
      <c r="AE163" s="125"/>
      <c r="AF163" s="125"/>
      <c r="AG163" s="125"/>
      <c r="AH163" s="27"/>
    </row>
    <row r="164" spans="2:34" ht="13.5" hidden="1" customHeight="1" x14ac:dyDescent="0.25">
      <c r="B164" s="25"/>
      <c r="C164" s="45" t="str">
        <f t="shared" si="13"/>
        <v>Deutschland</v>
      </c>
      <c r="D164" s="46"/>
      <c r="E164" s="46"/>
      <c r="F164" s="47"/>
      <c r="G164" s="48"/>
      <c r="H164" s="49">
        <f t="shared" si="11"/>
        <v>21.5</v>
      </c>
      <c r="I164" s="49">
        <f t="shared" si="12"/>
        <v>18.5</v>
      </c>
      <c r="J164" s="339"/>
      <c r="K164" s="252" t="str">
        <f t="shared" si="14"/>
        <v>Deutschland</v>
      </c>
      <c r="L164" s="343" t="s">
        <v>201</v>
      </c>
      <c r="M164" s="347">
        <v>32</v>
      </c>
      <c r="N164" s="347">
        <v>124</v>
      </c>
      <c r="O164" s="251"/>
      <c r="P164" s="125"/>
      <c r="Q164" s="125"/>
      <c r="R164" s="125"/>
      <c r="S164" s="125"/>
      <c r="T164" s="125"/>
      <c r="U164" s="125"/>
      <c r="V164" s="125"/>
      <c r="W164" s="125"/>
      <c r="X164" s="125"/>
      <c r="Y164" s="125"/>
      <c r="Z164" s="125"/>
      <c r="AA164" s="125"/>
      <c r="AB164" s="125"/>
      <c r="AC164" s="125"/>
      <c r="AD164" s="125"/>
      <c r="AE164" s="125"/>
      <c r="AF164" s="125"/>
      <c r="AG164" s="125"/>
      <c r="AH164" s="27"/>
    </row>
    <row r="165" spans="2:34" ht="13.5" hidden="1" customHeight="1" x14ac:dyDescent="0.25">
      <c r="B165" s="25"/>
      <c r="C165" s="45" t="str">
        <f t="shared" si="13"/>
        <v>Deutschland</v>
      </c>
      <c r="D165" s="46"/>
      <c r="E165" s="46"/>
      <c r="F165" s="47"/>
      <c r="G165" s="48"/>
      <c r="H165" s="49">
        <f t="shared" si="11"/>
        <v>21.5</v>
      </c>
      <c r="I165" s="49">
        <f t="shared" si="12"/>
        <v>18.5</v>
      </c>
      <c r="J165" s="339"/>
      <c r="K165" s="252" t="str">
        <f t="shared" si="14"/>
        <v>Deutschland</v>
      </c>
      <c r="L165" s="343" t="s">
        <v>202</v>
      </c>
      <c r="M165" s="347">
        <v>28</v>
      </c>
      <c r="N165" s="347">
        <v>143</v>
      </c>
      <c r="O165" s="340"/>
      <c r="P165" s="125"/>
      <c r="Q165" s="125"/>
      <c r="R165" s="125"/>
      <c r="S165" s="125"/>
      <c r="T165" s="125"/>
      <c r="U165" s="125"/>
      <c r="V165" s="125"/>
      <c r="W165" s="125"/>
      <c r="X165" s="125"/>
      <c r="Y165" s="125"/>
      <c r="Z165" s="125"/>
      <c r="AA165" s="125"/>
      <c r="AB165" s="125"/>
      <c r="AC165" s="125"/>
      <c r="AD165" s="125"/>
      <c r="AE165" s="125"/>
      <c r="AF165" s="125"/>
      <c r="AG165" s="125"/>
      <c r="AH165" s="27"/>
    </row>
    <row r="166" spans="2:34" ht="13.5" hidden="1" customHeight="1" x14ac:dyDescent="0.25">
      <c r="B166" s="25"/>
      <c r="C166" s="45" t="str">
        <f t="shared" si="13"/>
        <v>Deutschland</v>
      </c>
      <c r="D166" s="46"/>
      <c r="E166" s="46"/>
      <c r="F166" s="47"/>
      <c r="G166" s="48"/>
      <c r="H166" s="49">
        <f t="shared" si="11"/>
        <v>21.5</v>
      </c>
      <c r="I166" s="49">
        <f t="shared" si="12"/>
        <v>18.5</v>
      </c>
      <c r="J166" s="339"/>
      <c r="K166" s="252" t="str">
        <f t="shared" si="14"/>
        <v>Deutschland</v>
      </c>
      <c r="L166" s="343" t="s">
        <v>203</v>
      </c>
      <c r="M166" s="347">
        <v>34</v>
      </c>
      <c r="N166" s="347">
        <v>140</v>
      </c>
      <c r="O166" s="251"/>
      <c r="P166" s="125"/>
      <c r="Q166" s="125"/>
      <c r="R166" s="125"/>
      <c r="S166" s="125"/>
      <c r="T166" s="125"/>
      <c r="U166" s="125"/>
      <c r="V166" s="125"/>
      <c r="W166" s="125"/>
      <c r="X166" s="125"/>
      <c r="Y166" s="125"/>
      <c r="Z166" s="125"/>
      <c r="AA166" s="125"/>
      <c r="AB166" s="125"/>
      <c r="AC166" s="125"/>
      <c r="AD166" s="125"/>
      <c r="AE166" s="125"/>
      <c r="AF166" s="125"/>
      <c r="AG166" s="125"/>
      <c r="AH166" s="27"/>
    </row>
    <row r="167" spans="2:34" ht="13.5" hidden="1" customHeight="1" x14ac:dyDescent="0.25">
      <c r="B167" s="25"/>
      <c r="C167" s="45" t="str">
        <f t="shared" si="13"/>
        <v>Deutschland</v>
      </c>
      <c r="D167" s="46"/>
      <c r="E167" s="46"/>
      <c r="F167" s="47"/>
      <c r="G167" s="48"/>
      <c r="H167" s="49">
        <f t="shared" si="11"/>
        <v>21.5</v>
      </c>
      <c r="I167" s="49">
        <f t="shared" si="12"/>
        <v>18.5</v>
      </c>
      <c r="J167" s="339"/>
      <c r="K167" s="252" t="str">
        <f t="shared" si="14"/>
        <v>Deutschland</v>
      </c>
      <c r="L167" s="343" t="s">
        <v>253</v>
      </c>
      <c r="M167" s="347">
        <v>28</v>
      </c>
      <c r="N167" s="347">
        <v>124</v>
      </c>
      <c r="O167" s="340"/>
      <c r="P167" s="125"/>
      <c r="Q167" s="125"/>
      <c r="R167" s="125"/>
      <c r="S167" s="125"/>
      <c r="T167" s="125"/>
      <c r="U167" s="125"/>
      <c r="V167" s="125"/>
      <c r="W167" s="125"/>
      <c r="X167" s="125"/>
      <c r="Y167" s="125"/>
      <c r="Z167" s="125"/>
      <c r="AA167" s="125"/>
      <c r="AB167" s="125"/>
      <c r="AC167" s="125"/>
      <c r="AD167" s="125"/>
      <c r="AE167" s="125"/>
      <c r="AF167" s="125"/>
      <c r="AG167" s="125"/>
      <c r="AH167" s="27"/>
    </row>
    <row r="168" spans="2:34" ht="13.5" hidden="1" customHeight="1" x14ac:dyDescent="0.25">
      <c r="B168" s="25"/>
      <c r="C168" s="45" t="str">
        <f t="shared" si="13"/>
        <v>Deutschland</v>
      </c>
      <c r="D168" s="46"/>
      <c r="E168" s="46"/>
      <c r="F168" s="47"/>
      <c r="G168" s="48"/>
      <c r="H168" s="49">
        <f t="shared" si="11"/>
        <v>21.5</v>
      </c>
      <c r="I168" s="49">
        <f t="shared" si="12"/>
        <v>18.5</v>
      </c>
      <c r="J168" s="339"/>
      <c r="K168" s="252" t="str">
        <f t="shared" si="14"/>
        <v>Deutschland</v>
      </c>
      <c r="L168" s="343" t="s">
        <v>254</v>
      </c>
      <c r="M168" s="347">
        <v>33</v>
      </c>
      <c r="N168" s="347">
        <v>143</v>
      </c>
      <c r="O168" s="251"/>
      <c r="P168" s="125"/>
      <c r="Q168" s="125"/>
      <c r="R168" s="125"/>
      <c r="S168" s="125"/>
      <c r="T168" s="125"/>
      <c r="U168" s="125"/>
      <c r="V168" s="125"/>
      <c r="W168" s="125"/>
      <c r="X168" s="125"/>
      <c r="Y168" s="125"/>
      <c r="Z168" s="125"/>
      <c r="AA168" s="125"/>
      <c r="AB168" s="125"/>
      <c r="AC168" s="125"/>
      <c r="AD168" s="125"/>
      <c r="AE168" s="125"/>
      <c r="AF168" s="125"/>
      <c r="AG168" s="125"/>
      <c r="AH168" s="27"/>
    </row>
    <row r="169" spans="2:34" ht="13.5" hidden="1" customHeight="1" x14ac:dyDescent="0.25">
      <c r="B169" s="25"/>
      <c r="C169" s="45" t="str">
        <f t="shared" si="13"/>
        <v>Deutschland</v>
      </c>
      <c r="D169" s="46"/>
      <c r="E169" s="46"/>
      <c r="F169" s="47"/>
      <c r="G169" s="48"/>
      <c r="H169" s="49">
        <f t="shared" si="11"/>
        <v>21.5</v>
      </c>
      <c r="I169" s="49">
        <f t="shared" si="12"/>
        <v>18.5</v>
      </c>
      <c r="J169" s="339"/>
      <c r="K169" s="252" t="str">
        <f t="shared" si="14"/>
        <v>Deutschland</v>
      </c>
      <c r="L169" s="343" t="s">
        <v>204</v>
      </c>
      <c r="M169" s="347">
        <v>28</v>
      </c>
      <c r="N169" s="347">
        <v>124</v>
      </c>
      <c r="O169" s="251"/>
      <c r="P169" s="125"/>
      <c r="Q169" s="125"/>
      <c r="R169" s="125"/>
      <c r="S169" s="125"/>
      <c r="T169" s="125"/>
      <c r="U169" s="125"/>
      <c r="V169" s="125"/>
      <c r="W169" s="125"/>
      <c r="X169" s="125"/>
      <c r="Y169" s="125"/>
      <c r="Z169" s="125"/>
      <c r="AA169" s="125"/>
      <c r="AB169" s="125"/>
      <c r="AC169" s="125"/>
      <c r="AD169" s="125"/>
      <c r="AE169" s="125"/>
      <c r="AF169" s="125"/>
      <c r="AG169" s="125"/>
      <c r="AH169" s="27"/>
    </row>
    <row r="170" spans="2:34" ht="13.5" hidden="1" customHeight="1" x14ac:dyDescent="0.25">
      <c r="B170" s="25"/>
      <c r="C170" s="45" t="str">
        <f t="shared" si="13"/>
        <v>Deutschland</v>
      </c>
      <c r="D170" s="46"/>
      <c r="E170" s="46"/>
      <c r="F170" s="47"/>
      <c r="G170" s="48"/>
      <c r="H170" s="49">
        <f t="shared" si="11"/>
        <v>21.5</v>
      </c>
      <c r="I170" s="49">
        <f t="shared" si="12"/>
        <v>18.5</v>
      </c>
      <c r="J170" s="339"/>
      <c r="K170" s="252" t="str">
        <f t="shared" si="14"/>
        <v>Deutschland</v>
      </c>
      <c r="L170" s="345" t="s">
        <v>258</v>
      </c>
      <c r="M170" s="346">
        <v>26</v>
      </c>
      <c r="N170" s="346">
        <v>111</v>
      </c>
      <c r="O170" s="251"/>
      <c r="P170" s="125"/>
      <c r="Q170" s="125"/>
      <c r="R170" s="125"/>
      <c r="S170" s="125"/>
      <c r="T170" s="125"/>
      <c r="U170" s="125"/>
      <c r="V170" s="125"/>
      <c r="W170" s="125"/>
      <c r="X170" s="125"/>
      <c r="Y170" s="125"/>
      <c r="Z170" s="125"/>
      <c r="AA170" s="125"/>
      <c r="AB170" s="125"/>
      <c r="AC170" s="125"/>
      <c r="AD170" s="125"/>
      <c r="AE170" s="125"/>
      <c r="AF170" s="125"/>
      <c r="AG170" s="125"/>
      <c r="AH170" s="27"/>
    </row>
    <row r="171" spans="2:34" ht="13.5" hidden="1" customHeight="1" x14ac:dyDescent="0.25">
      <c r="B171" s="25"/>
      <c r="C171" s="45" t="str">
        <f t="shared" si="13"/>
        <v>Deutschland</v>
      </c>
      <c r="D171" s="46"/>
      <c r="E171" s="46"/>
      <c r="F171" s="47"/>
      <c r="G171" s="48"/>
      <c r="H171" s="49">
        <f t="shared" si="11"/>
        <v>21.5</v>
      </c>
      <c r="I171" s="49">
        <f t="shared" si="12"/>
        <v>18.5</v>
      </c>
      <c r="J171" s="339"/>
      <c r="K171" s="252" t="str">
        <f t="shared" si="14"/>
        <v>Deutschland</v>
      </c>
      <c r="L171" s="345" t="s">
        <v>205</v>
      </c>
      <c r="M171" s="346">
        <v>36</v>
      </c>
      <c r="N171" s="346">
        <v>117</v>
      </c>
      <c r="O171" s="251"/>
      <c r="P171" s="125"/>
      <c r="Q171" s="125"/>
      <c r="R171" s="125"/>
      <c r="S171" s="125"/>
      <c r="T171" s="125"/>
      <c r="U171" s="125"/>
      <c r="V171" s="125"/>
      <c r="W171" s="125"/>
      <c r="X171" s="125"/>
      <c r="Y171" s="125"/>
      <c r="Z171" s="125"/>
      <c r="AA171" s="125"/>
      <c r="AB171" s="125"/>
      <c r="AC171" s="125"/>
      <c r="AD171" s="125"/>
      <c r="AE171" s="125"/>
      <c r="AF171" s="125"/>
      <c r="AG171" s="125"/>
      <c r="AH171" s="27"/>
    </row>
    <row r="172" spans="2:34" ht="13.5" hidden="1" customHeight="1" x14ac:dyDescent="0.25">
      <c r="B172" s="25"/>
      <c r="C172" s="45" t="str">
        <f t="shared" si="13"/>
        <v>Deutschland</v>
      </c>
      <c r="D172" s="46"/>
      <c r="E172" s="46"/>
      <c r="F172" s="47"/>
      <c r="G172" s="48"/>
      <c r="H172" s="49">
        <f t="shared" si="11"/>
        <v>21.5</v>
      </c>
      <c r="I172" s="49">
        <f t="shared" si="12"/>
        <v>18.5</v>
      </c>
      <c r="J172" s="339"/>
      <c r="K172" s="252" t="str">
        <f t="shared" si="14"/>
        <v>Deutschland</v>
      </c>
      <c r="L172" s="345" t="s">
        <v>61</v>
      </c>
      <c r="M172" s="346">
        <v>26</v>
      </c>
      <c r="N172" s="346">
        <v>92</v>
      </c>
      <c r="O172" s="251"/>
      <c r="P172" s="125"/>
      <c r="Q172" s="125"/>
      <c r="R172" s="125"/>
      <c r="S172" s="125"/>
      <c r="T172" s="125"/>
      <c r="U172" s="125"/>
      <c r="V172" s="125"/>
      <c r="W172" s="125"/>
      <c r="X172" s="125"/>
      <c r="Y172" s="125"/>
      <c r="Z172" s="125"/>
      <c r="AA172" s="125"/>
      <c r="AB172" s="125"/>
      <c r="AC172" s="125"/>
      <c r="AD172" s="125"/>
      <c r="AE172" s="125"/>
      <c r="AF172" s="125"/>
      <c r="AG172" s="125"/>
      <c r="AH172" s="27"/>
    </row>
    <row r="173" spans="2:34" ht="13.5" hidden="1" customHeight="1" x14ac:dyDescent="0.25">
      <c r="B173" s="25"/>
      <c r="C173" s="45" t="str">
        <f t="shared" si="13"/>
        <v>Deutschland</v>
      </c>
      <c r="D173" s="46"/>
      <c r="E173" s="46"/>
      <c r="F173" s="47"/>
      <c r="G173" s="48"/>
      <c r="H173" s="49">
        <f t="shared" si="11"/>
        <v>21.5</v>
      </c>
      <c r="I173" s="49">
        <f t="shared" si="12"/>
        <v>18.5</v>
      </c>
      <c r="J173" s="339"/>
      <c r="K173" s="252" t="str">
        <f t="shared" si="14"/>
        <v>Deutschland</v>
      </c>
      <c r="L173" s="345" t="s">
        <v>206</v>
      </c>
      <c r="M173" s="346">
        <v>22</v>
      </c>
      <c r="N173" s="346">
        <v>89</v>
      </c>
      <c r="O173" s="251"/>
      <c r="P173" s="125"/>
      <c r="Q173" s="125"/>
      <c r="R173" s="125"/>
      <c r="S173" s="125"/>
      <c r="T173" s="125"/>
      <c r="U173" s="125"/>
      <c r="V173" s="125"/>
      <c r="W173" s="125"/>
      <c r="X173" s="125"/>
      <c r="Y173" s="125"/>
      <c r="Z173" s="125"/>
      <c r="AA173" s="125"/>
      <c r="AB173" s="125"/>
      <c r="AC173" s="125"/>
      <c r="AD173" s="125"/>
      <c r="AE173" s="125"/>
      <c r="AF173" s="125"/>
      <c r="AG173" s="125"/>
      <c r="AH173" s="27"/>
    </row>
    <row r="174" spans="2:34" ht="13.5" hidden="1" customHeight="1" x14ac:dyDescent="0.25">
      <c r="B174" s="25"/>
      <c r="C174" s="348" t="s">
        <v>406</v>
      </c>
      <c r="D174" s="46"/>
      <c r="E174" s="46"/>
      <c r="F174" s="47"/>
      <c r="G174" s="48"/>
      <c r="H174" s="49">
        <f t="shared" si="11"/>
        <v>21.5</v>
      </c>
      <c r="I174" s="49">
        <f t="shared" si="12"/>
        <v>18.5</v>
      </c>
      <c r="J174" s="339"/>
      <c r="K174" s="252" t="str">
        <f t="shared" si="14"/>
        <v>Deutschland</v>
      </c>
      <c r="L174" s="345" t="s">
        <v>366</v>
      </c>
      <c r="M174" s="346">
        <v>25</v>
      </c>
      <c r="N174" s="346">
        <v>235</v>
      </c>
      <c r="O174" s="251"/>
      <c r="P174" s="125"/>
      <c r="Q174" s="125"/>
      <c r="R174" s="125"/>
      <c r="S174" s="125"/>
      <c r="T174" s="125"/>
      <c r="U174" s="125"/>
      <c r="V174" s="125"/>
      <c r="W174" s="125"/>
      <c r="X174" s="125"/>
      <c r="Y174" s="125"/>
      <c r="Z174" s="125"/>
      <c r="AA174" s="125"/>
      <c r="AB174" s="125"/>
      <c r="AC174" s="125"/>
      <c r="AD174" s="125"/>
      <c r="AE174" s="125"/>
      <c r="AF174" s="125"/>
      <c r="AG174" s="125"/>
      <c r="AH174" s="27"/>
    </row>
    <row r="175" spans="2:34" ht="13.5" hidden="1" customHeight="1" x14ac:dyDescent="0.25">
      <c r="B175" s="25"/>
      <c r="C175" s="348" t="s">
        <v>407</v>
      </c>
      <c r="D175" s="46"/>
      <c r="E175" s="46"/>
      <c r="F175" s="47"/>
      <c r="G175" s="48"/>
      <c r="H175" s="49">
        <f t="shared" si="11"/>
        <v>21.5</v>
      </c>
      <c r="I175" s="49">
        <f t="shared" si="12"/>
        <v>18.5</v>
      </c>
      <c r="J175" s="339"/>
      <c r="K175" s="252" t="str">
        <f t="shared" si="14"/>
        <v>Deutschland</v>
      </c>
      <c r="L175" s="345" t="s">
        <v>396</v>
      </c>
      <c r="M175" s="346">
        <v>23</v>
      </c>
      <c r="N175" s="346">
        <v>133</v>
      </c>
      <c r="O175" s="251"/>
      <c r="P175" s="125"/>
      <c r="Q175" s="125"/>
      <c r="R175" s="125"/>
      <c r="S175" s="125"/>
      <c r="T175" s="125"/>
      <c r="U175" s="125"/>
      <c r="V175" s="125"/>
      <c r="W175" s="125"/>
      <c r="X175" s="125"/>
      <c r="Y175" s="125"/>
      <c r="Z175" s="125"/>
      <c r="AA175" s="125"/>
      <c r="AB175" s="125"/>
      <c r="AC175" s="125"/>
      <c r="AD175" s="125"/>
      <c r="AE175" s="125"/>
      <c r="AF175" s="125"/>
      <c r="AG175" s="125"/>
      <c r="AH175" s="27"/>
    </row>
    <row r="176" spans="2:34" ht="13.5" hidden="1" customHeight="1" x14ac:dyDescent="0.25">
      <c r="B176" s="25"/>
      <c r="C176" s="348" t="s">
        <v>408</v>
      </c>
      <c r="D176" s="46"/>
      <c r="E176" s="46"/>
      <c r="F176" s="47"/>
      <c r="G176" s="48"/>
      <c r="H176" s="49">
        <f t="shared" si="11"/>
        <v>21.5</v>
      </c>
      <c r="I176" s="49">
        <f t="shared" si="12"/>
        <v>18.5</v>
      </c>
      <c r="J176" s="339"/>
      <c r="K176" s="252" t="str">
        <f t="shared" si="14"/>
        <v>Deutschland</v>
      </c>
      <c r="L176" s="345" t="s">
        <v>367</v>
      </c>
      <c r="M176" s="346">
        <v>23</v>
      </c>
      <c r="N176" s="346">
        <v>133</v>
      </c>
      <c r="O176" s="251"/>
      <c r="P176" s="125"/>
      <c r="Q176" s="125"/>
      <c r="R176" s="125"/>
      <c r="S176" s="125"/>
      <c r="T176" s="125"/>
      <c r="U176" s="125"/>
      <c r="V176" s="125"/>
      <c r="W176" s="125"/>
      <c r="X176" s="125"/>
      <c r="Y176" s="125"/>
      <c r="Z176" s="125"/>
      <c r="AA176" s="125"/>
      <c r="AB176" s="125"/>
      <c r="AC176" s="125"/>
      <c r="AD176" s="125"/>
      <c r="AE176" s="125"/>
      <c r="AF176" s="125"/>
      <c r="AG176" s="125"/>
      <c r="AH176" s="27"/>
    </row>
    <row r="177" spans="2:34" ht="13.5" hidden="1" customHeight="1" x14ac:dyDescent="0.25">
      <c r="B177" s="25"/>
      <c r="C177" s="45" t="str">
        <f t="shared" si="13"/>
        <v>Deutschland</v>
      </c>
      <c r="D177" s="46"/>
      <c r="E177" s="46"/>
      <c r="F177" s="47"/>
      <c r="G177" s="48"/>
      <c r="H177" s="49">
        <f t="shared" si="11"/>
        <v>21.5</v>
      </c>
      <c r="I177" s="49">
        <f t="shared" si="12"/>
        <v>18.5</v>
      </c>
      <c r="J177" s="339"/>
      <c r="K177" s="252" t="str">
        <f t="shared" si="14"/>
        <v>Deutschland</v>
      </c>
      <c r="L177" s="345" t="s">
        <v>207</v>
      </c>
      <c r="M177" s="346">
        <v>31</v>
      </c>
      <c r="N177" s="346">
        <v>105</v>
      </c>
      <c r="O177" s="251"/>
      <c r="P177" s="125"/>
      <c r="Q177" s="125"/>
      <c r="R177" s="125"/>
      <c r="S177" s="125"/>
      <c r="T177" s="125"/>
      <c r="U177" s="125"/>
      <c r="V177" s="125"/>
      <c r="W177" s="125"/>
      <c r="X177" s="125"/>
      <c r="Y177" s="125"/>
      <c r="Z177" s="125"/>
      <c r="AA177" s="125"/>
      <c r="AB177" s="125"/>
      <c r="AC177" s="125"/>
      <c r="AD177" s="125"/>
      <c r="AE177" s="125"/>
      <c r="AF177" s="125"/>
      <c r="AG177" s="125"/>
      <c r="AH177" s="27"/>
    </row>
    <row r="178" spans="2:34" ht="13.5" hidden="1" customHeight="1" x14ac:dyDescent="0.25">
      <c r="B178" s="25"/>
      <c r="C178" s="45" t="str">
        <f t="shared" si="13"/>
        <v>Deutschland</v>
      </c>
      <c r="D178" s="46"/>
      <c r="E178" s="46"/>
      <c r="F178" s="47"/>
      <c r="G178" s="48"/>
      <c r="H178" s="49">
        <f t="shared" si="11"/>
        <v>21.5</v>
      </c>
      <c r="I178" s="49">
        <f t="shared" si="12"/>
        <v>18.5</v>
      </c>
      <c r="J178" s="339"/>
      <c r="K178" s="252" t="str">
        <f t="shared" si="14"/>
        <v>Deutschland</v>
      </c>
      <c r="L178" s="345" t="s">
        <v>208</v>
      </c>
      <c r="M178" s="346">
        <v>32</v>
      </c>
      <c r="N178" s="346">
        <v>105</v>
      </c>
      <c r="O178" s="251"/>
      <c r="P178" s="125"/>
      <c r="Q178" s="125"/>
      <c r="R178" s="125"/>
      <c r="S178" s="125"/>
      <c r="T178" s="125"/>
      <c r="U178" s="125"/>
      <c r="V178" s="125"/>
      <c r="W178" s="125"/>
      <c r="X178" s="125"/>
      <c r="Y178" s="125"/>
      <c r="Z178" s="125"/>
      <c r="AA178" s="125"/>
      <c r="AB178" s="125"/>
      <c r="AC178" s="125"/>
      <c r="AD178" s="125"/>
      <c r="AE178" s="125"/>
      <c r="AF178" s="125"/>
      <c r="AG178" s="125"/>
      <c r="AH178" s="27"/>
    </row>
    <row r="179" spans="2:34" ht="12.75" hidden="1" customHeight="1" x14ac:dyDescent="0.25">
      <c r="B179" s="25"/>
      <c r="C179" s="45" t="str">
        <f t="shared" si="13"/>
        <v>Deutschland</v>
      </c>
      <c r="D179" s="46"/>
      <c r="E179" s="46"/>
      <c r="F179" s="47"/>
      <c r="G179" s="48"/>
      <c r="H179" s="49">
        <f t="shared" si="11"/>
        <v>21.5</v>
      </c>
      <c r="I179" s="49">
        <f t="shared" si="12"/>
        <v>18.5</v>
      </c>
      <c r="J179" s="339"/>
      <c r="K179" s="252" t="str">
        <f t="shared" si="14"/>
        <v>Deutschland</v>
      </c>
      <c r="L179" s="345" t="s">
        <v>209</v>
      </c>
      <c r="M179" s="346">
        <v>28</v>
      </c>
      <c r="N179" s="346">
        <v>79</v>
      </c>
      <c r="O179" s="251"/>
      <c r="P179" s="125"/>
      <c r="Q179" s="125"/>
      <c r="R179" s="125"/>
      <c r="S179" s="125"/>
      <c r="T179" s="125"/>
      <c r="U179" s="125"/>
      <c r="V179" s="125"/>
      <c r="W179" s="125"/>
      <c r="X179" s="125"/>
      <c r="Y179" s="125"/>
      <c r="Z179" s="125"/>
      <c r="AA179" s="125"/>
      <c r="AB179" s="125"/>
      <c r="AC179" s="125"/>
      <c r="AD179" s="125"/>
      <c r="AE179" s="125"/>
      <c r="AF179" s="125"/>
      <c r="AG179" s="125"/>
    </row>
    <row r="180" spans="2:34" ht="13.5" hidden="1" customHeight="1" x14ac:dyDescent="0.25">
      <c r="B180" s="25"/>
      <c r="C180" s="45" t="str">
        <f t="shared" si="13"/>
        <v>Deutschland</v>
      </c>
      <c r="D180" s="46"/>
      <c r="E180" s="46"/>
      <c r="F180" s="47"/>
      <c r="G180" s="48"/>
      <c r="H180" s="49">
        <f t="shared" si="11"/>
        <v>21.5</v>
      </c>
      <c r="I180" s="49">
        <f t="shared" si="12"/>
        <v>18.5</v>
      </c>
      <c r="J180" s="339"/>
      <c r="K180" s="252" t="str">
        <f t="shared" si="14"/>
        <v>Deutschland</v>
      </c>
      <c r="L180" s="345" t="s">
        <v>397</v>
      </c>
      <c r="M180" s="346">
        <v>30</v>
      </c>
      <c r="N180" s="346">
        <v>147</v>
      </c>
      <c r="O180" s="251"/>
      <c r="P180" s="125"/>
      <c r="Q180" s="125"/>
      <c r="R180" s="125"/>
      <c r="S180" s="125"/>
      <c r="T180" s="125"/>
      <c r="U180" s="125"/>
      <c r="V180" s="125"/>
      <c r="W180" s="125"/>
      <c r="X180" s="125"/>
      <c r="Y180" s="125"/>
      <c r="Z180" s="125"/>
      <c r="AA180" s="125"/>
      <c r="AB180" s="125"/>
      <c r="AC180" s="125"/>
      <c r="AD180" s="125"/>
      <c r="AE180" s="125"/>
      <c r="AF180" s="125"/>
      <c r="AG180" s="125"/>
      <c r="AH180" s="27"/>
    </row>
    <row r="181" spans="2:34" ht="13.5" hidden="1" customHeight="1" x14ac:dyDescent="0.25">
      <c r="B181" s="25"/>
      <c r="C181" s="45" t="str">
        <f t="shared" si="13"/>
        <v>Deutschland</v>
      </c>
      <c r="D181" s="46"/>
      <c r="E181" s="46"/>
      <c r="F181" s="47"/>
      <c r="G181" s="48"/>
      <c r="H181" s="49">
        <f t="shared" si="11"/>
        <v>21.5</v>
      </c>
      <c r="I181" s="49">
        <f t="shared" si="12"/>
        <v>18.5</v>
      </c>
      <c r="J181" s="339"/>
      <c r="K181" s="252" t="str">
        <f t="shared" si="14"/>
        <v>Deutschland</v>
      </c>
      <c r="L181" s="345" t="s">
        <v>210</v>
      </c>
      <c r="M181" s="346">
        <v>47</v>
      </c>
      <c r="N181" s="346">
        <v>181</v>
      </c>
      <c r="O181" s="251"/>
      <c r="P181" s="125"/>
      <c r="Q181" s="125"/>
      <c r="R181" s="125"/>
      <c r="S181" s="125"/>
      <c r="T181" s="125"/>
      <c r="U181" s="125"/>
      <c r="V181" s="125"/>
      <c r="W181" s="125"/>
      <c r="X181" s="125"/>
      <c r="Y181" s="125"/>
      <c r="Z181" s="125"/>
      <c r="AA181" s="125"/>
      <c r="AB181" s="125"/>
      <c r="AC181" s="125"/>
      <c r="AD181" s="125"/>
      <c r="AE181" s="125"/>
      <c r="AF181" s="125"/>
      <c r="AG181" s="125"/>
      <c r="AH181" s="27"/>
    </row>
    <row r="182" spans="2:34" ht="13.5" hidden="1" customHeight="1" x14ac:dyDescent="0.25">
      <c r="B182" s="25"/>
      <c r="C182" s="45" t="str">
        <f t="shared" si="13"/>
        <v>Deutschland</v>
      </c>
      <c r="D182" s="46"/>
      <c r="E182" s="46"/>
      <c r="F182" s="47"/>
      <c r="G182" s="48"/>
      <c r="H182" s="49">
        <f t="shared" si="11"/>
        <v>21.5</v>
      </c>
      <c r="I182" s="49">
        <f t="shared" si="12"/>
        <v>18.5</v>
      </c>
      <c r="J182" s="339"/>
      <c r="K182" s="252" t="str">
        <f t="shared" si="14"/>
        <v>Deutschland</v>
      </c>
      <c r="L182" s="345" t="s">
        <v>212</v>
      </c>
      <c r="M182" s="346">
        <v>46</v>
      </c>
      <c r="N182" s="346">
        <v>186</v>
      </c>
      <c r="O182" s="251"/>
      <c r="P182" s="125"/>
      <c r="Q182" s="125"/>
      <c r="R182" s="125"/>
      <c r="S182" s="125"/>
      <c r="T182" s="125"/>
      <c r="U182" s="125"/>
      <c r="V182" s="125"/>
      <c r="W182" s="125"/>
      <c r="X182" s="125"/>
      <c r="Y182" s="125"/>
      <c r="Z182" s="125"/>
      <c r="AA182" s="125"/>
      <c r="AB182" s="125"/>
      <c r="AC182" s="125"/>
      <c r="AD182" s="125"/>
      <c r="AE182" s="125"/>
      <c r="AF182" s="125"/>
      <c r="AG182" s="125"/>
      <c r="AH182" s="27"/>
    </row>
    <row r="183" spans="2:34" ht="13.5" hidden="1" customHeight="1" x14ac:dyDescent="0.25">
      <c r="B183" s="25"/>
      <c r="C183" s="45" t="str">
        <f t="shared" si="13"/>
        <v>Deutschland</v>
      </c>
      <c r="D183" s="46"/>
      <c r="E183" s="46"/>
      <c r="F183" s="47"/>
      <c r="G183" s="48"/>
      <c r="H183" s="49">
        <f t="shared" si="11"/>
        <v>21.5</v>
      </c>
      <c r="I183" s="49">
        <f t="shared" si="12"/>
        <v>18.5</v>
      </c>
      <c r="J183" s="339"/>
      <c r="K183" s="252" t="str">
        <f t="shared" si="14"/>
        <v>Deutschland</v>
      </c>
      <c r="L183" s="345" t="s">
        <v>211</v>
      </c>
      <c r="M183" s="346">
        <v>46</v>
      </c>
      <c r="N183" s="346">
        <v>181</v>
      </c>
      <c r="O183" s="251"/>
      <c r="P183" s="125"/>
      <c r="Q183" s="125"/>
      <c r="R183" s="125"/>
      <c r="S183" s="125"/>
      <c r="T183" s="125"/>
      <c r="U183" s="125"/>
      <c r="V183" s="125"/>
      <c r="W183" s="125"/>
      <c r="X183" s="125"/>
      <c r="Y183" s="125"/>
      <c r="Z183" s="125"/>
      <c r="AA183" s="125"/>
      <c r="AB183" s="125"/>
      <c r="AC183" s="125"/>
      <c r="AD183" s="125"/>
      <c r="AE183" s="125"/>
      <c r="AF183" s="125"/>
      <c r="AG183" s="125"/>
      <c r="AH183" s="27"/>
    </row>
    <row r="184" spans="2:34" ht="13.5" hidden="1" customHeight="1" x14ac:dyDescent="0.25">
      <c r="B184" s="25"/>
      <c r="C184" s="45" t="str">
        <f t="shared" si="13"/>
        <v>Deutschland</v>
      </c>
      <c r="D184" s="46"/>
      <c r="E184" s="46"/>
      <c r="F184" s="47"/>
      <c r="G184" s="48"/>
      <c r="H184" s="49">
        <f t="shared" si="11"/>
        <v>21.5</v>
      </c>
      <c r="I184" s="49">
        <f t="shared" si="12"/>
        <v>18.5</v>
      </c>
      <c r="J184" s="339"/>
      <c r="K184" s="252" t="str">
        <f t="shared" si="14"/>
        <v>Deutschland</v>
      </c>
      <c r="L184" s="345" t="s">
        <v>40</v>
      </c>
      <c r="M184" s="346">
        <v>55</v>
      </c>
      <c r="N184" s="346">
        <v>140</v>
      </c>
      <c r="O184" s="251"/>
      <c r="P184" s="125"/>
      <c r="Q184" s="125"/>
      <c r="R184" s="125"/>
      <c r="S184" s="125"/>
      <c r="T184" s="125"/>
      <c r="U184" s="125"/>
      <c r="V184" s="125"/>
      <c r="W184" s="125"/>
      <c r="X184" s="125"/>
      <c r="Y184" s="125"/>
      <c r="Z184" s="125"/>
      <c r="AA184" s="125"/>
      <c r="AB184" s="125"/>
      <c r="AC184" s="125"/>
      <c r="AD184" s="125"/>
      <c r="AE184" s="125"/>
      <c r="AF184" s="125"/>
      <c r="AG184" s="125"/>
      <c r="AH184" s="27"/>
    </row>
    <row r="185" spans="2:34" ht="13.5" hidden="1" customHeight="1" x14ac:dyDescent="0.25">
      <c r="B185" s="25"/>
      <c r="C185" s="45" t="str">
        <f t="shared" si="13"/>
        <v>Deutschland</v>
      </c>
      <c r="D185" s="46"/>
      <c r="E185" s="46"/>
      <c r="F185" s="47"/>
      <c r="G185" s="48"/>
      <c r="H185" s="49">
        <f t="shared" si="11"/>
        <v>21.5</v>
      </c>
      <c r="I185" s="49">
        <f t="shared" si="12"/>
        <v>18.5</v>
      </c>
      <c r="J185" s="339"/>
      <c r="K185" s="252" t="str">
        <f t="shared" si="14"/>
        <v>Deutschland</v>
      </c>
      <c r="L185" s="345" t="s">
        <v>62</v>
      </c>
      <c r="M185" s="346">
        <v>55</v>
      </c>
      <c r="N185" s="346">
        <v>186</v>
      </c>
      <c r="O185" s="251"/>
      <c r="P185" s="125"/>
      <c r="Q185" s="125"/>
      <c r="R185" s="125"/>
      <c r="S185" s="125"/>
      <c r="T185" s="125"/>
      <c r="U185" s="125"/>
      <c r="V185" s="125"/>
      <c r="W185" s="125"/>
      <c r="X185" s="125"/>
      <c r="Y185" s="125"/>
      <c r="Z185" s="125"/>
      <c r="AA185" s="125"/>
      <c r="AB185" s="125"/>
      <c r="AC185" s="125"/>
      <c r="AD185" s="125"/>
      <c r="AE185" s="125"/>
      <c r="AF185" s="125"/>
      <c r="AG185" s="125"/>
      <c r="AH185" s="27"/>
    </row>
    <row r="186" spans="2:34" ht="13.5" hidden="1" customHeight="1" x14ac:dyDescent="0.25">
      <c r="B186" s="25"/>
      <c r="C186" s="45" t="str">
        <f t="shared" si="13"/>
        <v>Deutschland</v>
      </c>
      <c r="D186" s="46"/>
      <c r="E186" s="46"/>
      <c r="F186" s="47"/>
      <c r="G186" s="48"/>
      <c r="H186" s="49">
        <f t="shared" si="11"/>
        <v>21.5</v>
      </c>
      <c r="I186" s="49">
        <f t="shared" si="12"/>
        <v>18.5</v>
      </c>
      <c r="J186" s="339"/>
      <c r="K186" s="252" t="str">
        <f t="shared" si="14"/>
        <v>Deutschland</v>
      </c>
      <c r="L186" s="345" t="s">
        <v>213</v>
      </c>
      <c r="M186" s="346">
        <v>53</v>
      </c>
      <c r="N186" s="346">
        <v>180</v>
      </c>
      <c r="O186" s="251"/>
      <c r="P186" s="125"/>
      <c r="Q186" s="125"/>
      <c r="R186" s="125"/>
      <c r="S186" s="125"/>
      <c r="T186" s="125"/>
      <c r="U186" s="125"/>
      <c r="V186" s="125"/>
      <c r="W186" s="125"/>
      <c r="X186" s="125"/>
      <c r="Y186" s="125"/>
      <c r="Z186" s="125"/>
      <c r="AA186" s="125"/>
      <c r="AB186" s="125"/>
      <c r="AC186" s="125"/>
      <c r="AD186" s="125"/>
      <c r="AE186" s="125"/>
      <c r="AF186" s="125"/>
      <c r="AG186" s="125"/>
      <c r="AH186" s="27"/>
    </row>
    <row r="187" spans="2:34" ht="13.5" hidden="1" customHeight="1" x14ac:dyDescent="0.25">
      <c r="B187" s="25"/>
      <c r="C187" s="45" t="str">
        <f t="shared" si="13"/>
        <v>Deutschland</v>
      </c>
      <c r="D187" s="46"/>
      <c r="E187" s="46"/>
      <c r="F187" s="47"/>
      <c r="G187" s="48"/>
      <c r="H187" s="49">
        <f t="shared" si="11"/>
        <v>21.5</v>
      </c>
      <c r="I187" s="49">
        <f t="shared" si="12"/>
        <v>18.5</v>
      </c>
      <c r="J187" s="339"/>
      <c r="K187" s="252" t="str">
        <f t="shared" si="14"/>
        <v>Deutschland</v>
      </c>
      <c r="L187" s="345" t="s">
        <v>214</v>
      </c>
      <c r="M187" s="346">
        <v>35</v>
      </c>
      <c r="N187" s="346">
        <v>190</v>
      </c>
      <c r="O187" s="251"/>
      <c r="P187" s="125"/>
      <c r="Q187" s="125"/>
      <c r="R187" s="125"/>
      <c r="S187" s="125"/>
      <c r="T187" s="125"/>
      <c r="U187" s="125"/>
      <c r="V187" s="125"/>
      <c r="W187" s="125"/>
      <c r="X187" s="125"/>
      <c r="Y187" s="125"/>
      <c r="Z187" s="125"/>
      <c r="AA187" s="125"/>
      <c r="AB187" s="125"/>
      <c r="AC187" s="125"/>
      <c r="AD187" s="125"/>
      <c r="AE187" s="125"/>
      <c r="AF187" s="125"/>
      <c r="AG187" s="125"/>
      <c r="AH187" s="27"/>
    </row>
    <row r="188" spans="2:34" ht="13.5" hidden="1" customHeight="1" x14ac:dyDescent="0.25">
      <c r="B188" s="25"/>
      <c r="C188" s="45" t="str">
        <f t="shared" si="13"/>
        <v>Deutschland</v>
      </c>
      <c r="D188" s="46"/>
      <c r="E188" s="46"/>
      <c r="F188" s="47"/>
      <c r="G188" s="48"/>
      <c r="H188" s="49">
        <f t="shared" si="11"/>
        <v>21.5</v>
      </c>
      <c r="I188" s="49">
        <f t="shared" si="12"/>
        <v>18.5</v>
      </c>
      <c r="J188" s="339"/>
      <c r="K188" s="252" t="str">
        <f t="shared" si="14"/>
        <v>Deutschland</v>
      </c>
      <c r="L188" s="345" t="s">
        <v>382</v>
      </c>
      <c r="M188" s="346">
        <v>22</v>
      </c>
      <c r="N188" s="346">
        <v>97</v>
      </c>
      <c r="O188" s="251"/>
      <c r="P188" s="125"/>
      <c r="Q188" s="125"/>
      <c r="R188" s="125"/>
      <c r="S188" s="125"/>
      <c r="T188" s="125"/>
      <c r="U188" s="125"/>
      <c r="V188" s="125"/>
      <c r="W188" s="125"/>
      <c r="X188" s="125"/>
      <c r="Y188" s="125"/>
      <c r="Z188" s="125"/>
      <c r="AA188" s="125"/>
      <c r="AB188" s="125"/>
      <c r="AC188" s="125"/>
      <c r="AD188" s="125"/>
      <c r="AE188" s="125"/>
      <c r="AF188" s="125"/>
      <c r="AG188" s="125"/>
      <c r="AH188" s="27"/>
    </row>
    <row r="189" spans="2:34" ht="13.5" hidden="1" customHeight="1" x14ac:dyDescent="0.25">
      <c r="B189" s="25"/>
      <c r="C189" s="45" t="str">
        <f t="shared" si="13"/>
        <v>Deutschland</v>
      </c>
      <c r="D189" s="46"/>
      <c r="E189" s="46"/>
      <c r="F189" s="47"/>
      <c r="G189" s="48"/>
      <c r="H189" s="49">
        <f t="shared" si="11"/>
        <v>21.5</v>
      </c>
      <c r="I189" s="49">
        <f t="shared" si="12"/>
        <v>18.5</v>
      </c>
      <c r="J189" s="339"/>
      <c r="K189" s="252" t="str">
        <f t="shared" si="14"/>
        <v>Deutschland</v>
      </c>
      <c r="L189" s="345" t="s">
        <v>398</v>
      </c>
      <c r="M189" s="346">
        <v>47</v>
      </c>
      <c r="N189" s="346">
        <v>145</v>
      </c>
      <c r="O189" s="251"/>
      <c r="P189" s="125"/>
      <c r="Q189" s="125"/>
      <c r="R189" s="125"/>
      <c r="S189" s="125"/>
      <c r="T189" s="125"/>
      <c r="U189" s="125"/>
      <c r="V189" s="125"/>
      <c r="W189" s="125"/>
      <c r="X189" s="125"/>
      <c r="Y189" s="125"/>
      <c r="Z189" s="125"/>
      <c r="AA189" s="125"/>
      <c r="AB189" s="125"/>
      <c r="AC189" s="125"/>
      <c r="AD189" s="125"/>
      <c r="AE189" s="125"/>
      <c r="AF189" s="125"/>
      <c r="AG189" s="125"/>
      <c r="AH189" s="27"/>
    </row>
    <row r="190" spans="2:34" ht="13.5" hidden="1" customHeight="1" x14ac:dyDescent="0.25">
      <c r="B190" s="25"/>
      <c r="C190" s="45" t="str">
        <f t="shared" si="13"/>
        <v>Deutschland</v>
      </c>
      <c r="D190" s="46"/>
      <c r="E190" s="46"/>
      <c r="F190" s="47"/>
      <c r="G190" s="48"/>
      <c r="H190" s="49">
        <f t="shared" si="11"/>
        <v>21.5</v>
      </c>
      <c r="I190" s="49">
        <f t="shared" si="12"/>
        <v>18.5</v>
      </c>
      <c r="J190" s="339"/>
      <c r="K190" s="252" t="str">
        <f t="shared" si="14"/>
        <v>Deutschland</v>
      </c>
      <c r="L190" s="345" t="s">
        <v>215</v>
      </c>
      <c r="M190" s="346">
        <v>52</v>
      </c>
      <c r="N190" s="346">
        <v>198</v>
      </c>
      <c r="O190" s="251"/>
      <c r="P190" s="125"/>
      <c r="Q190" s="125"/>
      <c r="R190" s="125"/>
      <c r="S190" s="125"/>
      <c r="T190" s="125"/>
      <c r="U190" s="125"/>
      <c r="V190" s="125"/>
      <c r="W190" s="125"/>
      <c r="X190" s="125"/>
      <c r="Y190" s="125"/>
      <c r="Z190" s="125"/>
      <c r="AA190" s="125"/>
      <c r="AB190" s="125"/>
      <c r="AC190" s="125"/>
      <c r="AD190" s="125"/>
      <c r="AE190" s="125"/>
      <c r="AF190" s="125"/>
      <c r="AG190" s="125"/>
      <c r="AH190" s="27"/>
    </row>
    <row r="191" spans="2:34" ht="13.5" hidden="1" customHeight="1" x14ac:dyDescent="0.25">
      <c r="B191" s="25"/>
      <c r="C191" s="45" t="str">
        <f t="shared" si="13"/>
        <v>Deutschland</v>
      </c>
      <c r="D191" s="46"/>
      <c r="E191" s="46"/>
      <c r="F191" s="47"/>
      <c r="G191" s="48"/>
      <c r="H191" s="49">
        <f t="shared" si="11"/>
        <v>21.5</v>
      </c>
      <c r="I191" s="49">
        <f t="shared" si="12"/>
        <v>18.5</v>
      </c>
      <c r="J191" s="339"/>
      <c r="K191" s="252" t="str">
        <f t="shared" ref="K191:K222" si="15">IF($C$257=3,L191,IF($C$257=6,L191,$H$251))</f>
        <v>Deutschland</v>
      </c>
      <c r="L191" s="345" t="s">
        <v>216</v>
      </c>
      <c r="M191" s="346">
        <v>59</v>
      </c>
      <c r="N191" s="346">
        <v>277</v>
      </c>
      <c r="O191" s="251"/>
      <c r="P191" s="125"/>
      <c r="Q191" s="125"/>
      <c r="R191" s="125"/>
      <c r="S191" s="125"/>
      <c r="T191" s="125"/>
      <c r="U191" s="125"/>
      <c r="V191" s="125"/>
      <c r="W191" s="125"/>
      <c r="X191" s="125"/>
      <c r="Y191" s="125"/>
      <c r="Z191" s="125"/>
      <c r="AA191" s="125"/>
      <c r="AB191" s="125"/>
      <c r="AC191" s="125"/>
      <c r="AD191" s="125"/>
      <c r="AE191" s="125"/>
      <c r="AF191" s="125"/>
      <c r="AG191" s="125"/>
      <c r="AH191" s="27"/>
    </row>
    <row r="192" spans="2:34" ht="13.5" hidden="1" customHeight="1" x14ac:dyDescent="0.25">
      <c r="B192" s="25"/>
      <c r="C192" s="45" t="str">
        <f t="shared" si="13"/>
        <v>Deutschland</v>
      </c>
      <c r="D192" s="46"/>
      <c r="E192" s="46"/>
      <c r="F192" s="47"/>
      <c r="G192" s="48"/>
      <c r="H192" s="49">
        <f t="shared" si="11"/>
        <v>21.5</v>
      </c>
      <c r="I192" s="49">
        <f t="shared" si="12"/>
        <v>18.5</v>
      </c>
      <c r="J192" s="339"/>
      <c r="K192" s="252" t="str">
        <f t="shared" si="15"/>
        <v>Deutschland</v>
      </c>
      <c r="L192" s="345" t="s">
        <v>217</v>
      </c>
      <c r="M192" s="346">
        <v>27</v>
      </c>
      <c r="N192" s="346">
        <v>121</v>
      </c>
      <c r="O192" s="251"/>
      <c r="P192" s="125"/>
      <c r="Q192" s="125"/>
      <c r="R192" s="125"/>
      <c r="S192" s="125"/>
      <c r="T192" s="125"/>
      <c r="U192" s="125"/>
      <c r="V192" s="125"/>
      <c r="W192" s="125"/>
      <c r="X192" s="125"/>
      <c r="Y192" s="125"/>
      <c r="Z192" s="125"/>
      <c r="AA192" s="125"/>
      <c r="AB192" s="125"/>
      <c r="AC192" s="125"/>
      <c r="AD192" s="125"/>
      <c r="AE192" s="125"/>
      <c r="AF192" s="125"/>
      <c r="AG192" s="125"/>
      <c r="AH192" s="27"/>
    </row>
    <row r="193" spans="2:34" ht="13.5" hidden="1" customHeight="1" x14ac:dyDescent="0.25">
      <c r="B193" s="25"/>
      <c r="C193" s="45" t="str">
        <f t="shared" si="13"/>
        <v>Deutschland</v>
      </c>
      <c r="D193" s="46"/>
      <c r="E193" s="46"/>
      <c r="F193" s="47"/>
      <c r="G193" s="48"/>
      <c r="H193" s="49">
        <f t="shared" si="11"/>
        <v>21.5</v>
      </c>
      <c r="I193" s="49">
        <f t="shared" si="12"/>
        <v>18.5</v>
      </c>
      <c r="J193" s="339"/>
      <c r="K193" s="252" t="str">
        <f t="shared" si="15"/>
        <v>Deutschland</v>
      </c>
      <c r="L193" s="345" t="s">
        <v>41</v>
      </c>
      <c r="M193" s="346">
        <v>31</v>
      </c>
      <c r="N193" s="346">
        <v>126</v>
      </c>
      <c r="O193" s="251"/>
      <c r="P193" s="125"/>
      <c r="Q193" s="125"/>
      <c r="R193" s="125"/>
      <c r="S193" s="125"/>
      <c r="T193" s="125"/>
      <c r="U193" s="125"/>
      <c r="V193" s="125"/>
      <c r="W193" s="125"/>
      <c r="X193" s="125"/>
      <c r="Y193" s="125"/>
      <c r="Z193" s="125"/>
      <c r="AA193" s="125"/>
      <c r="AB193" s="125"/>
      <c r="AC193" s="125"/>
      <c r="AD193" s="125"/>
      <c r="AE193" s="125"/>
      <c r="AF193" s="125"/>
      <c r="AG193" s="125"/>
      <c r="AH193" s="27"/>
    </row>
    <row r="194" spans="2:34" ht="13.5" hidden="1" customHeight="1" x14ac:dyDescent="0.25">
      <c r="B194" s="25"/>
      <c r="C194" s="45" t="str">
        <f t="shared" si="13"/>
        <v>Deutschland</v>
      </c>
      <c r="D194" s="46"/>
      <c r="E194" s="46"/>
      <c r="F194" s="84"/>
      <c r="G194" s="85"/>
      <c r="H194" s="49">
        <f t="shared" si="11"/>
        <v>21.5</v>
      </c>
      <c r="I194" s="49">
        <f t="shared" si="12"/>
        <v>18.5</v>
      </c>
      <c r="J194" s="339"/>
      <c r="K194" s="252" t="str">
        <f t="shared" si="15"/>
        <v>Deutschland</v>
      </c>
      <c r="L194" s="345" t="s">
        <v>255</v>
      </c>
      <c r="M194" s="346">
        <v>28</v>
      </c>
      <c r="N194" s="346">
        <v>144</v>
      </c>
      <c r="O194" s="251"/>
      <c r="P194" s="125"/>
      <c r="Q194" s="125"/>
      <c r="R194" s="125"/>
      <c r="S194" s="125"/>
      <c r="T194" s="125"/>
      <c r="U194" s="125"/>
      <c r="V194" s="125"/>
      <c r="W194" s="125"/>
      <c r="X194" s="125"/>
      <c r="Y194" s="125"/>
      <c r="Z194" s="125"/>
      <c r="AA194" s="125"/>
      <c r="AB194" s="125"/>
      <c r="AC194" s="125"/>
      <c r="AD194" s="125"/>
      <c r="AE194" s="125"/>
      <c r="AF194" s="125"/>
      <c r="AG194" s="125"/>
      <c r="AH194" s="27"/>
    </row>
    <row r="195" spans="2:34" ht="13.5" hidden="1" customHeight="1" x14ac:dyDescent="0.25">
      <c r="B195" s="25"/>
      <c r="C195" s="45" t="str">
        <f t="shared" si="13"/>
        <v>Deutschland</v>
      </c>
      <c r="D195" s="46"/>
      <c r="E195" s="46"/>
      <c r="F195" s="84"/>
      <c r="G195" s="85"/>
      <c r="H195" s="49">
        <f t="shared" si="11"/>
        <v>21.5</v>
      </c>
      <c r="I195" s="49">
        <f t="shared" si="12"/>
        <v>18.5</v>
      </c>
      <c r="J195" s="339"/>
      <c r="K195" s="252" t="str">
        <f t="shared" si="15"/>
        <v>Deutschland</v>
      </c>
      <c r="L195" s="345" t="s">
        <v>218</v>
      </c>
      <c r="M195" s="346">
        <v>30</v>
      </c>
      <c r="N195" s="346">
        <v>103</v>
      </c>
      <c r="O195" s="251"/>
      <c r="P195" s="125"/>
      <c r="Q195" s="125"/>
      <c r="R195" s="125"/>
      <c r="S195" s="125"/>
      <c r="T195" s="125"/>
      <c r="U195" s="125"/>
      <c r="V195" s="125"/>
      <c r="W195" s="125"/>
      <c r="X195" s="125"/>
      <c r="Y195" s="125"/>
      <c r="Z195" s="125"/>
      <c r="AA195" s="125"/>
      <c r="AB195" s="125"/>
      <c r="AC195" s="125"/>
      <c r="AD195" s="125"/>
      <c r="AE195" s="125"/>
      <c r="AF195" s="125"/>
      <c r="AG195" s="125"/>
      <c r="AH195" s="27"/>
    </row>
    <row r="196" spans="2:34" ht="13.5" hidden="1" customHeight="1" x14ac:dyDescent="0.25">
      <c r="B196" s="25"/>
      <c r="C196" s="45" t="str">
        <f t="shared" si="13"/>
        <v>Deutschland</v>
      </c>
      <c r="D196" s="46"/>
      <c r="E196" s="46"/>
      <c r="F196" s="84"/>
      <c r="G196" s="85"/>
      <c r="H196" s="49">
        <f t="shared" si="11"/>
        <v>21.5</v>
      </c>
      <c r="I196" s="49">
        <f t="shared" si="12"/>
        <v>18.5</v>
      </c>
      <c r="J196" s="339"/>
      <c r="K196" s="252" t="str">
        <f t="shared" si="15"/>
        <v>Deutschland</v>
      </c>
      <c r="L196" s="345" t="s">
        <v>256</v>
      </c>
      <c r="M196" s="346">
        <v>35</v>
      </c>
      <c r="N196" s="346">
        <v>131</v>
      </c>
      <c r="O196" s="251"/>
      <c r="P196" s="125"/>
      <c r="Q196" s="125"/>
      <c r="R196" s="125"/>
      <c r="S196" s="125"/>
      <c r="T196" s="125"/>
      <c r="U196" s="125"/>
      <c r="V196" s="125"/>
      <c r="W196" s="125"/>
      <c r="X196" s="125"/>
      <c r="Y196" s="125"/>
      <c r="Z196" s="125"/>
      <c r="AA196" s="125"/>
      <c r="AB196" s="125"/>
      <c r="AC196" s="125"/>
      <c r="AD196" s="125"/>
      <c r="AE196" s="125"/>
      <c r="AF196" s="125"/>
      <c r="AG196" s="125"/>
      <c r="AH196" s="27"/>
    </row>
    <row r="197" spans="2:34" ht="13.5" hidden="1" customHeight="1" x14ac:dyDescent="0.25">
      <c r="B197" s="25"/>
      <c r="C197" s="45" t="str">
        <f t="shared" si="13"/>
        <v>Deutschland</v>
      </c>
      <c r="D197" s="46"/>
      <c r="E197" s="46"/>
      <c r="F197" s="84"/>
      <c r="G197" s="85"/>
      <c r="H197" s="49">
        <f t="shared" si="11"/>
        <v>21.5</v>
      </c>
      <c r="I197" s="49">
        <f t="shared" si="12"/>
        <v>18.5</v>
      </c>
      <c r="J197" s="339"/>
      <c r="K197" s="252" t="str">
        <f t="shared" si="15"/>
        <v>Deutschland</v>
      </c>
      <c r="L197" s="345" t="s">
        <v>219</v>
      </c>
      <c r="M197" s="346">
        <v>36</v>
      </c>
      <c r="N197" s="346">
        <v>142</v>
      </c>
      <c r="O197" s="251"/>
      <c r="P197" s="125"/>
      <c r="Q197" s="125"/>
      <c r="R197" s="125"/>
      <c r="S197" s="125"/>
      <c r="T197" s="125"/>
      <c r="U197" s="125"/>
      <c r="V197" s="125"/>
      <c r="W197" s="125"/>
      <c r="X197" s="125"/>
      <c r="Y197" s="125"/>
      <c r="Z197" s="125"/>
      <c r="AA197" s="125"/>
      <c r="AB197" s="125"/>
      <c r="AC197" s="125"/>
      <c r="AD197" s="125"/>
      <c r="AE197" s="125"/>
      <c r="AF197" s="125"/>
      <c r="AG197" s="125"/>
      <c r="AH197" s="27"/>
    </row>
    <row r="198" spans="2:34" ht="13.5" hidden="1" customHeight="1" x14ac:dyDescent="0.25">
      <c r="B198" s="25"/>
      <c r="C198" s="45" t="str">
        <f t="shared" si="13"/>
        <v>Deutschland</v>
      </c>
      <c r="D198" s="46"/>
      <c r="E198" s="46"/>
      <c r="F198" s="84"/>
      <c r="G198" s="85"/>
      <c r="H198" s="49">
        <f t="shared" si="11"/>
        <v>21.5</v>
      </c>
      <c r="I198" s="49">
        <f t="shared" si="12"/>
        <v>18.5</v>
      </c>
      <c r="J198" s="339"/>
      <c r="K198" s="252" t="str">
        <f t="shared" si="15"/>
        <v>Deutschland</v>
      </c>
      <c r="L198" s="345" t="s">
        <v>220</v>
      </c>
      <c r="M198" s="346">
        <v>28</v>
      </c>
      <c r="N198" s="346">
        <v>103</v>
      </c>
      <c r="O198" s="251"/>
      <c r="P198" s="124"/>
      <c r="Q198" s="124"/>
      <c r="R198" s="124"/>
      <c r="S198" s="124"/>
      <c r="T198" s="124"/>
      <c r="U198" s="124"/>
      <c r="V198" s="122"/>
      <c r="W198" s="125"/>
      <c r="X198" s="125"/>
      <c r="Y198" s="125"/>
      <c r="Z198" s="125"/>
      <c r="AA198" s="125"/>
      <c r="AB198" s="125"/>
      <c r="AC198" s="125"/>
      <c r="AD198" s="125"/>
      <c r="AE198" s="125"/>
      <c r="AF198" s="125"/>
      <c r="AG198" s="125"/>
      <c r="AH198" s="27"/>
    </row>
    <row r="199" spans="2:34" ht="13.5" hidden="1" customHeight="1" x14ac:dyDescent="0.25">
      <c r="B199" s="25"/>
      <c r="C199" s="45" t="str">
        <f t="shared" si="13"/>
        <v>Deutschland</v>
      </c>
      <c r="D199" s="46"/>
      <c r="E199" s="46"/>
      <c r="F199" s="84"/>
      <c r="G199" s="85"/>
      <c r="H199" s="49">
        <f t="shared" si="11"/>
        <v>21.5</v>
      </c>
      <c r="I199" s="49">
        <f t="shared" si="12"/>
        <v>18.5</v>
      </c>
      <c r="J199" s="339"/>
      <c r="K199" s="252" t="str">
        <f t="shared" si="15"/>
        <v>Deutschland</v>
      </c>
      <c r="L199" s="345" t="s">
        <v>221</v>
      </c>
      <c r="M199" s="346">
        <v>30</v>
      </c>
      <c r="N199" s="346">
        <v>112</v>
      </c>
      <c r="O199" s="251"/>
      <c r="P199" s="122"/>
      <c r="Q199" s="122"/>
      <c r="R199" s="122"/>
      <c r="S199" s="122"/>
      <c r="T199" s="122"/>
      <c r="U199" s="105"/>
      <c r="V199" s="105"/>
      <c r="W199" s="125"/>
      <c r="X199" s="125"/>
      <c r="Y199" s="125"/>
      <c r="Z199" s="125"/>
      <c r="AA199" s="125"/>
      <c r="AB199" s="125"/>
      <c r="AC199" s="125"/>
      <c r="AD199" s="125"/>
      <c r="AE199" s="125"/>
      <c r="AF199" s="125"/>
      <c r="AG199" s="125"/>
      <c r="AH199" s="27"/>
    </row>
    <row r="200" spans="2:34" ht="13.5" hidden="1" customHeight="1" x14ac:dyDescent="0.25">
      <c r="B200" s="25"/>
      <c r="C200" s="45" t="str">
        <f t="shared" si="13"/>
        <v>Deutschland</v>
      </c>
      <c r="D200" s="46"/>
      <c r="E200" s="46"/>
      <c r="F200" s="47"/>
      <c r="G200" s="48"/>
      <c r="H200" s="49">
        <f t="shared" si="11"/>
        <v>21.5</v>
      </c>
      <c r="I200" s="49">
        <f t="shared" si="12"/>
        <v>18.5</v>
      </c>
      <c r="J200" s="339"/>
      <c r="K200" s="252" t="str">
        <f t="shared" si="15"/>
        <v>Deutschland</v>
      </c>
      <c r="L200" s="345" t="s">
        <v>223</v>
      </c>
      <c r="M200" s="346">
        <v>27</v>
      </c>
      <c r="N200" s="346">
        <v>195</v>
      </c>
      <c r="O200" s="251"/>
      <c r="P200" s="122"/>
      <c r="Q200" s="122"/>
      <c r="R200" s="122"/>
      <c r="S200" s="122"/>
      <c r="T200" s="122"/>
      <c r="U200" s="105"/>
      <c r="V200" s="105"/>
      <c r="W200" s="125"/>
      <c r="X200" s="125"/>
      <c r="Y200" s="125"/>
      <c r="Z200" s="125"/>
      <c r="AA200" s="125"/>
      <c r="AB200" s="125"/>
      <c r="AC200" s="125"/>
      <c r="AD200" s="125"/>
      <c r="AE200" s="125"/>
      <c r="AF200" s="125"/>
      <c r="AG200" s="125"/>
      <c r="AH200" s="27"/>
    </row>
    <row r="201" spans="2:34" ht="13.5" hidden="1" customHeight="1" x14ac:dyDescent="0.25">
      <c r="B201" s="25"/>
      <c r="C201" s="45" t="str">
        <f t="shared" si="13"/>
        <v>Deutschland</v>
      </c>
      <c r="D201" s="46"/>
      <c r="E201" s="46"/>
      <c r="F201" s="47"/>
      <c r="G201" s="48"/>
      <c r="H201" s="49">
        <f t="shared" si="11"/>
        <v>21.5</v>
      </c>
      <c r="I201" s="49">
        <f t="shared" si="12"/>
        <v>18.5</v>
      </c>
      <c r="J201" s="339"/>
      <c r="K201" s="252" t="str">
        <f t="shared" si="15"/>
        <v>Deutschland</v>
      </c>
      <c r="L201" s="345" t="s">
        <v>222</v>
      </c>
      <c r="M201" s="346">
        <v>27</v>
      </c>
      <c r="N201" s="346">
        <v>130</v>
      </c>
      <c r="O201" s="251"/>
      <c r="P201" s="122"/>
      <c r="Q201" s="122"/>
      <c r="R201" s="122"/>
      <c r="S201" s="122"/>
      <c r="T201" s="122"/>
      <c r="U201" s="105"/>
      <c r="V201" s="105"/>
      <c r="W201" s="125"/>
      <c r="X201" s="125"/>
      <c r="Y201" s="125"/>
      <c r="Z201" s="125"/>
      <c r="AA201" s="125"/>
      <c r="AB201" s="125"/>
      <c r="AC201" s="125"/>
      <c r="AD201" s="125"/>
      <c r="AE201" s="125"/>
      <c r="AF201" s="125"/>
      <c r="AG201" s="125"/>
      <c r="AH201" s="27"/>
    </row>
    <row r="202" spans="2:34" ht="13.5" hidden="1" customHeight="1" x14ac:dyDescent="0.25">
      <c r="B202" s="25"/>
      <c r="C202" s="45" t="str">
        <f t="shared" si="13"/>
        <v>Deutschland</v>
      </c>
      <c r="D202" s="46"/>
      <c r="E202" s="46"/>
      <c r="F202" s="47"/>
      <c r="G202" s="48"/>
      <c r="H202" s="49">
        <f t="shared" si="11"/>
        <v>21.5</v>
      </c>
      <c r="I202" s="49">
        <f t="shared" si="12"/>
        <v>18.5</v>
      </c>
      <c r="J202" s="339"/>
      <c r="K202" s="252" t="str">
        <f t="shared" si="15"/>
        <v>Deutschland</v>
      </c>
      <c r="L202" s="345" t="s">
        <v>259</v>
      </c>
      <c r="M202" s="346">
        <v>30</v>
      </c>
      <c r="N202" s="346">
        <v>129</v>
      </c>
      <c r="O202" s="251"/>
      <c r="P202" s="122"/>
      <c r="Q202" s="122"/>
      <c r="R202" s="122"/>
      <c r="S202" s="122"/>
      <c r="T202" s="122"/>
      <c r="U202" s="105"/>
      <c r="V202" s="105"/>
      <c r="W202" s="125"/>
      <c r="X202" s="125"/>
      <c r="Y202" s="125"/>
      <c r="Z202" s="125"/>
      <c r="AA202" s="125"/>
      <c r="AB202" s="125"/>
      <c r="AC202" s="125"/>
      <c r="AD202" s="125"/>
      <c r="AE202" s="125"/>
      <c r="AF202" s="125"/>
      <c r="AG202" s="125"/>
      <c r="AH202" s="27"/>
    </row>
    <row r="203" spans="2:34" ht="13.5" hidden="1" customHeight="1" x14ac:dyDescent="0.25">
      <c r="B203" s="25"/>
      <c r="C203" s="45" t="str">
        <f t="shared" si="13"/>
        <v>Deutschland</v>
      </c>
      <c r="D203" s="46"/>
      <c r="E203" s="46"/>
      <c r="F203" s="47"/>
      <c r="G203" s="48"/>
      <c r="H203" s="49">
        <f t="shared" si="11"/>
        <v>21.5</v>
      </c>
      <c r="I203" s="49">
        <f t="shared" si="12"/>
        <v>18.5</v>
      </c>
      <c r="J203" s="339"/>
      <c r="K203" s="252" t="str">
        <f t="shared" si="15"/>
        <v>Deutschland</v>
      </c>
      <c r="L203" s="345" t="s">
        <v>383</v>
      </c>
      <c r="M203" s="346">
        <v>24</v>
      </c>
      <c r="N203" s="346">
        <v>109</v>
      </c>
      <c r="O203" s="251"/>
      <c r="P203" s="122"/>
      <c r="Q203" s="122"/>
      <c r="R203" s="122"/>
      <c r="S203" s="122"/>
      <c r="T203" s="122"/>
      <c r="U203" s="105"/>
      <c r="V203" s="105"/>
      <c r="W203" s="125"/>
      <c r="X203" s="125"/>
      <c r="Y203" s="125"/>
      <c r="Z203" s="125"/>
      <c r="AA203" s="125"/>
      <c r="AB203" s="125"/>
      <c r="AC203" s="125"/>
      <c r="AD203" s="125"/>
      <c r="AE203" s="125"/>
      <c r="AF203" s="125"/>
      <c r="AG203" s="125"/>
      <c r="AH203" s="27"/>
    </row>
    <row r="204" spans="2:34" ht="13.5" hidden="1" customHeight="1" x14ac:dyDescent="0.25">
      <c r="B204" s="25"/>
      <c r="C204" s="45" t="str">
        <f t="shared" si="13"/>
        <v>Deutschland</v>
      </c>
      <c r="D204" s="46"/>
      <c r="E204" s="46"/>
      <c r="F204" s="47"/>
      <c r="G204" s="48"/>
      <c r="H204" s="49">
        <f t="shared" si="11"/>
        <v>21.5</v>
      </c>
      <c r="I204" s="49">
        <f t="shared" si="12"/>
        <v>18.5</v>
      </c>
      <c r="J204" s="339"/>
      <c r="K204" s="252" t="str">
        <f t="shared" si="15"/>
        <v>Deutschland</v>
      </c>
      <c r="L204" s="345" t="s">
        <v>250</v>
      </c>
      <c r="M204" s="346">
        <v>42</v>
      </c>
      <c r="N204" s="346">
        <v>159</v>
      </c>
      <c r="O204" s="251"/>
      <c r="P204" s="122"/>
      <c r="Q204" s="122"/>
      <c r="R204" s="122"/>
      <c r="S204" s="122"/>
      <c r="T204" s="122"/>
      <c r="U204" s="105"/>
      <c r="V204" s="105"/>
      <c r="W204" s="125"/>
      <c r="X204" s="125"/>
      <c r="Y204" s="125"/>
      <c r="Z204" s="125"/>
      <c r="AA204" s="125"/>
      <c r="AB204" s="125"/>
      <c r="AC204" s="125"/>
      <c r="AD204" s="125"/>
      <c r="AE204" s="125"/>
      <c r="AF204" s="125"/>
      <c r="AG204" s="125"/>
      <c r="AH204" s="27"/>
    </row>
    <row r="205" spans="2:34" ht="13.5" hidden="1" customHeight="1" x14ac:dyDescent="0.25">
      <c r="B205" s="25"/>
      <c r="C205" s="45" t="str">
        <f t="shared" si="13"/>
        <v>Deutschland</v>
      </c>
      <c r="D205" s="46"/>
      <c r="E205" s="46"/>
      <c r="F205" s="47"/>
      <c r="G205" s="48"/>
      <c r="H205" s="49">
        <f t="shared" si="11"/>
        <v>21.5</v>
      </c>
      <c r="I205" s="49">
        <f t="shared" si="12"/>
        <v>18.5</v>
      </c>
      <c r="J205" s="339"/>
      <c r="K205" s="252" t="str">
        <f t="shared" si="15"/>
        <v>Deutschland</v>
      </c>
      <c r="L205" s="345" t="s">
        <v>224</v>
      </c>
      <c r="M205" s="346">
        <v>31</v>
      </c>
      <c r="N205" s="346">
        <v>140</v>
      </c>
      <c r="O205" s="251"/>
      <c r="P205" s="122"/>
      <c r="Q205" s="122"/>
      <c r="R205" s="122"/>
      <c r="S205" s="122"/>
      <c r="T205" s="122"/>
      <c r="U205" s="105"/>
      <c r="V205" s="105"/>
      <c r="W205" s="125"/>
      <c r="X205" s="125"/>
      <c r="Y205" s="125"/>
      <c r="Z205" s="125"/>
      <c r="AA205" s="125"/>
      <c r="AB205" s="125"/>
      <c r="AC205" s="125"/>
      <c r="AD205" s="125"/>
      <c r="AE205" s="125"/>
      <c r="AF205" s="125"/>
      <c r="AG205" s="125"/>
      <c r="AH205" s="27"/>
    </row>
    <row r="206" spans="2:34" ht="13.5" hidden="1" customHeight="1" x14ac:dyDescent="0.25">
      <c r="B206" s="25"/>
      <c r="C206" s="45" t="str">
        <f t="shared" si="13"/>
        <v>Deutschland</v>
      </c>
      <c r="D206" s="46"/>
      <c r="E206" s="46"/>
      <c r="F206" s="47"/>
      <c r="G206" s="48"/>
      <c r="H206" s="49">
        <f t="shared" si="11"/>
        <v>21.5</v>
      </c>
      <c r="I206" s="49">
        <f t="shared" si="12"/>
        <v>18.5</v>
      </c>
      <c r="J206" s="339"/>
      <c r="K206" s="252" t="str">
        <f t="shared" si="15"/>
        <v>Deutschland</v>
      </c>
      <c r="L206" s="345" t="s">
        <v>225</v>
      </c>
      <c r="M206" s="346">
        <v>22</v>
      </c>
      <c r="N206" s="346">
        <v>85</v>
      </c>
      <c r="O206" s="251"/>
      <c r="P206" s="122"/>
      <c r="Q206" s="122"/>
      <c r="R206" s="122"/>
      <c r="S206" s="122"/>
      <c r="T206" s="122"/>
      <c r="U206" s="105"/>
      <c r="V206" s="105"/>
      <c r="W206" s="125"/>
      <c r="X206" s="125"/>
      <c r="Y206" s="125"/>
      <c r="Z206" s="125"/>
      <c r="AA206" s="125"/>
      <c r="AB206" s="125"/>
      <c r="AC206" s="125"/>
      <c r="AD206" s="125"/>
      <c r="AE206" s="125"/>
      <c r="AF206" s="125"/>
      <c r="AG206" s="125"/>
      <c r="AH206" s="27"/>
    </row>
    <row r="207" spans="2:34" ht="13.5" hidden="1" customHeight="1" x14ac:dyDescent="0.25">
      <c r="B207" s="25"/>
      <c r="C207" s="45" t="str">
        <f t="shared" si="13"/>
        <v>Deutschland</v>
      </c>
      <c r="D207" s="46"/>
      <c r="E207" s="46"/>
      <c r="F207" s="47"/>
      <c r="G207" s="48"/>
      <c r="H207" s="49">
        <f t="shared" si="11"/>
        <v>21.5</v>
      </c>
      <c r="I207" s="49">
        <f t="shared" si="12"/>
        <v>18.5</v>
      </c>
      <c r="J207" s="339"/>
      <c r="K207" s="252" t="str">
        <f t="shared" si="15"/>
        <v>Deutschland</v>
      </c>
      <c r="L207" s="345" t="s">
        <v>226</v>
      </c>
      <c r="M207" s="346">
        <v>42</v>
      </c>
      <c r="N207" s="346">
        <v>174</v>
      </c>
      <c r="O207" s="251"/>
      <c r="P207" s="122"/>
      <c r="Q207" s="122"/>
      <c r="R207" s="122"/>
      <c r="S207" s="122"/>
      <c r="T207" s="122"/>
      <c r="U207" s="105"/>
      <c r="V207" s="105"/>
      <c r="W207" s="125"/>
      <c r="X207" s="125"/>
      <c r="Y207" s="125"/>
      <c r="Z207" s="125"/>
      <c r="AA207" s="125"/>
      <c r="AB207" s="125"/>
      <c r="AC207" s="125"/>
      <c r="AD207" s="125"/>
      <c r="AE207" s="125"/>
      <c r="AF207" s="125"/>
      <c r="AG207" s="125"/>
      <c r="AH207" s="27"/>
    </row>
    <row r="208" spans="2:34" ht="13.5" hidden="1" customHeight="1" x14ac:dyDescent="0.25">
      <c r="B208" s="25"/>
      <c r="C208" s="45" t="str">
        <f t="shared" si="13"/>
        <v>Deutschland</v>
      </c>
      <c r="D208" s="46"/>
      <c r="E208" s="46"/>
      <c r="F208" s="47"/>
      <c r="G208" s="48"/>
      <c r="H208" s="49">
        <f t="shared" si="11"/>
        <v>21.5</v>
      </c>
      <c r="I208" s="49">
        <f t="shared" si="12"/>
        <v>18.5</v>
      </c>
      <c r="J208" s="339"/>
      <c r="K208" s="252" t="str">
        <f t="shared" si="15"/>
        <v>Deutschland</v>
      </c>
      <c r="L208" s="345" t="s">
        <v>227</v>
      </c>
      <c r="M208" s="346">
        <v>36</v>
      </c>
      <c r="N208" s="346">
        <v>97</v>
      </c>
      <c r="O208" s="251"/>
      <c r="P208" s="122"/>
      <c r="Q208" s="122"/>
      <c r="R208" s="122"/>
      <c r="S208" s="122"/>
      <c r="T208" s="122"/>
      <c r="U208" s="105"/>
      <c r="V208" s="105"/>
      <c r="W208" s="125"/>
      <c r="X208" s="125"/>
      <c r="Y208" s="125"/>
      <c r="Z208" s="125"/>
      <c r="AA208" s="125"/>
      <c r="AB208" s="125"/>
      <c r="AC208" s="125"/>
      <c r="AD208" s="125"/>
      <c r="AE208" s="125"/>
      <c r="AF208" s="125"/>
      <c r="AG208" s="125"/>
      <c r="AH208" s="27"/>
    </row>
    <row r="209" spans="2:34" ht="13.5" hidden="1" customHeight="1" x14ac:dyDescent="0.25">
      <c r="B209" s="25"/>
      <c r="C209" s="45" t="str">
        <f t="shared" si="13"/>
        <v>Deutschland</v>
      </c>
      <c r="D209" s="46"/>
      <c r="E209" s="46"/>
      <c r="F209" s="47"/>
      <c r="G209" s="48"/>
      <c r="H209" s="49">
        <f t="shared" si="11"/>
        <v>21.5</v>
      </c>
      <c r="I209" s="49">
        <f t="shared" si="12"/>
        <v>18.5</v>
      </c>
      <c r="J209" s="339"/>
      <c r="K209" s="252" t="str">
        <f t="shared" si="15"/>
        <v>Deutschland</v>
      </c>
      <c r="L209" s="345" t="s">
        <v>228</v>
      </c>
      <c r="M209" s="346">
        <v>30</v>
      </c>
      <c r="N209" s="346">
        <v>114</v>
      </c>
      <c r="O209" s="251"/>
      <c r="P209" s="122"/>
      <c r="Q209" s="122"/>
      <c r="R209" s="122"/>
      <c r="S209" s="122"/>
      <c r="T209" s="122"/>
      <c r="U209" s="105"/>
      <c r="V209" s="105"/>
      <c r="W209" s="125"/>
      <c r="X209" s="125"/>
      <c r="Y209" s="125"/>
      <c r="Z209" s="125"/>
      <c r="AA209" s="125"/>
      <c r="AB209" s="125"/>
      <c r="AC209" s="125"/>
      <c r="AD209" s="125"/>
      <c r="AE209" s="125"/>
      <c r="AF209" s="125"/>
      <c r="AG209" s="125"/>
      <c r="AH209" s="27"/>
    </row>
    <row r="210" spans="2:34" ht="13.5" hidden="1" customHeight="1" x14ac:dyDescent="0.25">
      <c r="B210" s="25"/>
      <c r="C210" s="45" t="str">
        <f t="shared" si="13"/>
        <v>Deutschland</v>
      </c>
      <c r="D210" s="46"/>
      <c r="E210" s="46"/>
      <c r="F210" s="47"/>
      <c r="G210" s="48"/>
      <c r="H210" s="49">
        <f t="shared" si="11"/>
        <v>21.5</v>
      </c>
      <c r="I210" s="49">
        <f t="shared" si="12"/>
        <v>18.5</v>
      </c>
      <c r="J210" s="339"/>
      <c r="K210" s="252" t="str">
        <f t="shared" si="15"/>
        <v>Deutschland</v>
      </c>
      <c r="L210" s="345" t="s">
        <v>229</v>
      </c>
      <c r="M210" s="346">
        <v>32</v>
      </c>
      <c r="N210" s="346">
        <v>118</v>
      </c>
      <c r="O210" s="251"/>
      <c r="P210" s="122"/>
      <c r="Q210" s="122"/>
      <c r="R210" s="122"/>
      <c r="S210" s="122"/>
      <c r="T210" s="122"/>
      <c r="U210" s="105"/>
      <c r="V210" s="105"/>
      <c r="W210" s="125"/>
      <c r="X210" s="125"/>
      <c r="Y210" s="125"/>
      <c r="Z210" s="125"/>
      <c r="AA210" s="125"/>
      <c r="AB210" s="125"/>
      <c r="AC210" s="125"/>
      <c r="AD210" s="125"/>
      <c r="AE210" s="125"/>
      <c r="AF210" s="125"/>
      <c r="AG210" s="125"/>
      <c r="AH210" s="27"/>
    </row>
    <row r="211" spans="2:34" ht="13.5" hidden="1" customHeight="1" x14ac:dyDescent="0.25">
      <c r="B211" s="25"/>
      <c r="C211" s="45" t="str">
        <f t="shared" ref="C211:C242" si="16">K211</f>
        <v>Deutschland</v>
      </c>
      <c r="D211" s="46"/>
      <c r="E211" s="46"/>
      <c r="F211" s="47"/>
      <c r="G211" s="48"/>
      <c r="H211" s="49">
        <f t="shared" si="11"/>
        <v>21.5</v>
      </c>
      <c r="I211" s="49">
        <f t="shared" si="12"/>
        <v>18.5</v>
      </c>
      <c r="J211" s="339"/>
      <c r="K211" s="252" t="str">
        <f t="shared" si="15"/>
        <v>Deutschland</v>
      </c>
      <c r="L211" s="345" t="s">
        <v>230</v>
      </c>
      <c r="M211" s="346">
        <v>24</v>
      </c>
      <c r="N211" s="346">
        <v>102</v>
      </c>
      <c r="O211" s="251"/>
      <c r="P211" s="122"/>
      <c r="Q211" s="122"/>
      <c r="R211" s="122"/>
      <c r="S211" s="122"/>
      <c r="T211" s="122"/>
      <c r="U211" s="105"/>
      <c r="V211" s="105"/>
      <c r="W211" s="125"/>
      <c r="X211" s="125"/>
      <c r="Y211" s="125"/>
      <c r="Z211" s="125"/>
      <c r="AA211" s="125"/>
      <c r="AB211" s="125"/>
      <c r="AC211" s="125"/>
      <c r="AD211" s="125"/>
      <c r="AE211" s="125"/>
      <c r="AF211" s="125"/>
      <c r="AG211" s="125"/>
      <c r="AH211" s="27"/>
    </row>
    <row r="212" spans="2:34" ht="13.5" hidden="1" customHeight="1" x14ac:dyDescent="0.25">
      <c r="B212" s="25"/>
      <c r="C212" s="348" t="s">
        <v>412</v>
      </c>
      <c r="D212" s="46"/>
      <c r="E212" s="46"/>
      <c r="F212" s="47"/>
      <c r="G212" s="48"/>
      <c r="H212" s="49">
        <f t="shared" ref="H212:H242" si="17">IF($C$257=3,M212,IF($C$257=6,M212,$H$247))</f>
        <v>21.5</v>
      </c>
      <c r="I212" s="49">
        <f t="shared" ref="I212:I242" si="18">IF($C$257=3,N212,IF($C$257=6,N212,$H$248))</f>
        <v>18.5</v>
      </c>
      <c r="J212" s="339"/>
      <c r="K212" s="252" t="str">
        <f t="shared" si="15"/>
        <v>Deutschland</v>
      </c>
      <c r="L212" s="345" t="s">
        <v>399</v>
      </c>
      <c r="M212" s="346">
        <v>55</v>
      </c>
      <c r="N212" s="346">
        <v>203</v>
      </c>
      <c r="O212" s="251"/>
      <c r="P212" s="122"/>
      <c r="Q212" s="122"/>
      <c r="R212" s="122"/>
      <c r="S212" s="122"/>
      <c r="T212" s="122"/>
      <c r="U212" s="105"/>
      <c r="V212" s="105"/>
      <c r="W212" s="125"/>
      <c r="X212" s="125"/>
      <c r="Y212" s="125"/>
      <c r="Z212" s="125"/>
      <c r="AA212" s="125"/>
      <c r="AB212" s="125"/>
      <c r="AC212" s="125"/>
      <c r="AD212" s="125"/>
      <c r="AE212" s="125"/>
      <c r="AF212" s="125"/>
      <c r="AG212" s="125"/>
      <c r="AH212" s="27"/>
    </row>
    <row r="213" spans="2:34" ht="13.5" hidden="1" customHeight="1" x14ac:dyDescent="0.25">
      <c r="B213" s="25"/>
      <c r="C213" s="45" t="str">
        <f t="shared" si="16"/>
        <v>Deutschland</v>
      </c>
      <c r="D213" s="46"/>
      <c r="E213" s="46"/>
      <c r="F213" s="47"/>
      <c r="G213" s="48"/>
      <c r="H213" s="49">
        <f t="shared" si="17"/>
        <v>21.5</v>
      </c>
      <c r="I213" s="49">
        <f t="shared" si="18"/>
        <v>18.5</v>
      </c>
      <c r="J213" s="339"/>
      <c r="K213" s="252" t="str">
        <f t="shared" si="15"/>
        <v>Deutschland</v>
      </c>
      <c r="L213" s="345" t="s">
        <v>231</v>
      </c>
      <c r="M213" s="346">
        <v>35</v>
      </c>
      <c r="N213" s="346">
        <v>155</v>
      </c>
      <c r="O213" s="251"/>
      <c r="P213" s="122"/>
      <c r="Q213" s="122"/>
      <c r="R213" s="122"/>
      <c r="S213" s="122"/>
      <c r="T213" s="122"/>
      <c r="U213" s="105"/>
      <c r="V213" s="105"/>
      <c r="W213" s="125"/>
      <c r="X213" s="125"/>
      <c r="Y213" s="125"/>
      <c r="Z213" s="125"/>
      <c r="AA213" s="125"/>
      <c r="AB213" s="125"/>
      <c r="AC213" s="125"/>
      <c r="AD213" s="125"/>
      <c r="AE213" s="125"/>
      <c r="AF213" s="125"/>
      <c r="AG213" s="125"/>
      <c r="AH213" s="27"/>
    </row>
    <row r="214" spans="2:34" ht="13.5" hidden="1" customHeight="1" x14ac:dyDescent="0.25">
      <c r="B214" s="25"/>
      <c r="C214" s="45" t="str">
        <f t="shared" si="16"/>
        <v>Deutschland</v>
      </c>
      <c r="D214" s="46"/>
      <c r="E214" s="46"/>
      <c r="F214" s="47"/>
      <c r="G214" s="48"/>
      <c r="H214" s="49">
        <f t="shared" si="17"/>
        <v>21.5</v>
      </c>
      <c r="I214" s="49">
        <f t="shared" si="18"/>
        <v>18.5</v>
      </c>
      <c r="J214" s="339"/>
      <c r="K214" s="252" t="str">
        <f t="shared" si="15"/>
        <v>Deutschland</v>
      </c>
      <c r="L214" s="345" t="s">
        <v>232</v>
      </c>
      <c r="M214" s="346">
        <v>26</v>
      </c>
      <c r="N214" s="346">
        <v>77</v>
      </c>
      <c r="O214" s="251"/>
      <c r="P214" s="122"/>
      <c r="Q214" s="122"/>
      <c r="R214" s="122"/>
      <c r="S214" s="122"/>
      <c r="T214" s="122"/>
      <c r="U214" s="105"/>
      <c r="V214" s="105"/>
      <c r="W214" s="125"/>
      <c r="X214" s="125"/>
      <c r="Y214" s="125"/>
      <c r="Z214" s="125"/>
      <c r="AA214" s="125"/>
      <c r="AB214" s="125"/>
      <c r="AC214" s="125"/>
      <c r="AD214" s="125"/>
      <c r="AE214" s="125"/>
      <c r="AF214" s="125"/>
      <c r="AG214" s="125"/>
      <c r="AH214" s="27"/>
    </row>
    <row r="215" spans="2:34" ht="13.5" hidden="1" customHeight="1" x14ac:dyDescent="0.25">
      <c r="B215" s="25"/>
      <c r="C215" s="348" t="s">
        <v>404</v>
      </c>
      <c r="D215" s="46"/>
      <c r="E215" s="46"/>
      <c r="F215" s="47"/>
      <c r="G215" s="48"/>
      <c r="H215" s="49">
        <f t="shared" si="17"/>
        <v>21.5</v>
      </c>
      <c r="I215" s="49">
        <f t="shared" si="18"/>
        <v>18.5</v>
      </c>
      <c r="J215" s="339"/>
      <c r="K215" s="252" t="str">
        <f t="shared" si="15"/>
        <v>Deutschland</v>
      </c>
      <c r="L215" s="345" t="s">
        <v>257</v>
      </c>
      <c r="M215" s="346">
        <v>26</v>
      </c>
      <c r="N215" s="346">
        <v>110</v>
      </c>
      <c r="O215" s="251"/>
      <c r="P215" s="122"/>
      <c r="Q215" s="122"/>
      <c r="R215" s="122"/>
      <c r="S215" s="122"/>
      <c r="T215" s="122"/>
      <c r="U215" s="105"/>
      <c r="V215" s="105"/>
      <c r="W215" s="125"/>
      <c r="X215" s="125"/>
      <c r="Y215" s="125"/>
      <c r="Z215" s="125"/>
      <c r="AA215" s="125"/>
      <c r="AB215" s="125"/>
      <c r="AC215" s="125"/>
      <c r="AD215" s="125"/>
      <c r="AE215" s="125"/>
      <c r="AF215" s="125"/>
      <c r="AG215" s="125"/>
      <c r="AH215" s="27"/>
    </row>
    <row r="216" spans="2:34" ht="13.5" hidden="1" customHeight="1" x14ac:dyDescent="0.25">
      <c r="B216" s="25"/>
      <c r="C216" s="45" t="str">
        <f t="shared" si="16"/>
        <v>Deutschland</v>
      </c>
      <c r="D216" s="46"/>
      <c r="E216" s="46"/>
      <c r="F216" s="47"/>
      <c r="G216" s="48"/>
      <c r="H216" s="49">
        <f t="shared" si="17"/>
        <v>21.5</v>
      </c>
      <c r="I216" s="49">
        <f t="shared" si="18"/>
        <v>18.5</v>
      </c>
      <c r="J216" s="339"/>
      <c r="K216" s="252" t="str">
        <f t="shared" si="15"/>
        <v>Deutschland</v>
      </c>
      <c r="L216" s="345" t="s">
        <v>400</v>
      </c>
      <c r="M216" s="346">
        <v>36</v>
      </c>
      <c r="N216" s="346">
        <v>120</v>
      </c>
      <c r="O216" s="251"/>
      <c r="P216" s="122"/>
      <c r="Q216" s="122"/>
      <c r="R216" s="122"/>
      <c r="S216" s="122"/>
      <c r="T216" s="122"/>
      <c r="U216" s="105"/>
      <c r="V216" s="105"/>
      <c r="W216" s="125"/>
      <c r="X216" s="125"/>
      <c r="Y216" s="125"/>
      <c r="Z216" s="125"/>
      <c r="AA216" s="125"/>
      <c r="AB216" s="125"/>
      <c r="AC216" s="125"/>
      <c r="AD216" s="125"/>
      <c r="AE216" s="125"/>
      <c r="AF216" s="125"/>
      <c r="AG216" s="125"/>
      <c r="AH216" s="27"/>
    </row>
    <row r="217" spans="2:34" ht="13.5" hidden="1" customHeight="1" x14ac:dyDescent="0.25">
      <c r="B217" s="25"/>
      <c r="C217" s="45" t="str">
        <f t="shared" si="16"/>
        <v>Deutschland</v>
      </c>
      <c r="D217" s="46"/>
      <c r="E217" s="46"/>
      <c r="F217" s="47"/>
      <c r="G217" s="48"/>
      <c r="H217" s="49">
        <f t="shared" si="17"/>
        <v>21.5</v>
      </c>
      <c r="I217" s="49">
        <f t="shared" si="18"/>
        <v>18.5</v>
      </c>
      <c r="J217" s="339"/>
      <c r="K217" s="252" t="str">
        <f t="shared" si="15"/>
        <v>Deutschland</v>
      </c>
      <c r="L217" s="345" t="s">
        <v>234</v>
      </c>
      <c r="M217" s="346">
        <v>20</v>
      </c>
      <c r="N217" s="346">
        <v>107</v>
      </c>
      <c r="O217" s="251"/>
      <c r="P217" s="122"/>
      <c r="Q217" s="122"/>
      <c r="R217" s="122"/>
      <c r="S217" s="122"/>
      <c r="T217" s="122"/>
      <c r="U217" s="105"/>
      <c r="V217" s="105"/>
      <c r="W217" s="125"/>
      <c r="X217" s="125"/>
      <c r="Y217" s="125"/>
      <c r="Z217" s="125"/>
      <c r="AA217" s="125"/>
      <c r="AB217" s="125"/>
      <c r="AC217" s="125"/>
      <c r="AD217" s="125"/>
      <c r="AE217" s="125"/>
      <c r="AF217" s="125"/>
      <c r="AG217" s="125"/>
      <c r="AH217" s="27"/>
    </row>
    <row r="218" spans="2:34" ht="13.5" hidden="1" customHeight="1" x14ac:dyDescent="0.25">
      <c r="B218" s="25"/>
      <c r="C218" s="45" t="str">
        <f t="shared" si="16"/>
        <v>Deutschland</v>
      </c>
      <c r="D218" s="46"/>
      <c r="E218" s="46"/>
      <c r="F218" s="47"/>
      <c r="G218" s="48"/>
      <c r="H218" s="49">
        <f t="shared" si="17"/>
        <v>21.5</v>
      </c>
      <c r="I218" s="49">
        <f t="shared" si="18"/>
        <v>18.5</v>
      </c>
      <c r="J218" s="339"/>
      <c r="K218" s="252" t="str">
        <f t="shared" si="15"/>
        <v>Deutschland</v>
      </c>
      <c r="L218" s="345" t="s">
        <v>233</v>
      </c>
      <c r="M218" s="346">
        <v>33</v>
      </c>
      <c r="N218" s="346">
        <v>144</v>
      </c>
      <c r="O218" s="251"/>
      <c r="P218" s="122"/>
      <c r="Q218" s="122"/>
      <c r="R218" s="122"/>
      <c r="S218" s="122"/>
      <c r="T218" s="122"/>
      <c r="U218" s="105"/>
      <c r="V218" s="105"/>
      <c r="W218" s="125"/>
      <c r="X218" s="125"/>
      <c r="Y218" s="125"/>
      <c r="Z218" s="125"/>
      <c r="AA218" s="125"/>
      <c r="AB218" s="125"/>
      <c r="AC218" s="125"/>
      <c r="AD218" s="125"/>
      <c r="AE218" s="125"/>
      <c r="AF218" s="125"/>
      <c r="AG218" s="125"/>
      <c r="AH218" s="27"/>
    </row>
    <row r="219" spans="2:34" ht="13.5" hidden="1" customHeight="1" x14ac:dyDescent="0.25">
      <c r="B219" s="25"/>
      <c r="C219" s="45" t="str">
        <f t="shared" si="16"/>
        <v>Deutschland</v>
      </c>
      <c r="D219" s="46"/>
      <c r="E219" s="46"/>
      <c r="F219" s="47"/>
      <c r="G219" s="48"/>
      <c r="H219" s="49">
        <f t="shared" si="17"/>
        <v>21.5</v>
      </c>
      <c r="I219" s="49">
        <f t="shared" si="18"/>
        <v>18.5</v>
      </c>
      <c r="J219" s="339"/>
      <c r="K219" s="252" t="str">
        <f t="shared" si="15"/>
        <v>Deutschland</v>
      </c>
      <c r="L219" s="343" t="s">
        <v>235</v>
      </c>
      <c r="M219" s="346">
        <v>23</v>
      </c>
      <c r="N219" s="346">
        <v>135</v>
      </c>
      <c r="O219" s="251"/>
      <c r="P219" s="122"/>
      <c r="Q219" s="122"/>
      <c r="R219" s="122"/>
      <c r="S219" s="122"/>
      <c r="T219" s="122"/>
      <c r="U219" s="105"/>
      <c r="V219" s="105"/>
      <c r="W219" s="125"/>
      <c r="X219" s="125"/>
      <c r="Y219" s="125"/>
      <c r="Z219" s="125"/>
      <c r="AA219" s="125"/>
      <c r="AB219" s="125"/>
      <c r="AC219" s="125"/>
      <c r="AD219" s="125"/>
      <c r="AE219" s="125"/>
      <c r="AF219" s="125"/>
      <c r="AG219" s="125"/>
      <c r="AH219" s="27"/>
    </row>
    <row r="220" spans="2:34" ht="13.5" hidden="1" customHeight="1" x14ac:dyDescent="0.25">
      <c r="B220" s="25"/>
      <c r="C220" s="45" t="str">
        <f t="shared" si="16"/>
        <v>Deutschland</v>
      </c>
      <c r="D220" s="46"/>
      <c r="E220" s="46"/>
      <c r="F220" s="47"/>
      <c r="G220" s="48"/>
      <c r="H220" s="49">
        <f t="shared" si="17"/>
        <v>21.5</v>
      </c>
      <c r="I220" s="49">
        <f t="shared" si="18"/>
        <v>18.5</v>
      </c>
      <c r="J220" s="339"/>
      <c r="K220" s="252" t="str">
        <f t="shared" si="15"/>
        <v>Deutschland</v>
      </c>
      <c r="L220" s="345" t="s">
        <v>236</v>
      </c>
      <c r="M220" s="346">
        <v>34</v>
      </c>
      <c r="N220" s="346">
        <v>143</v>
      </c>
      <c r="O220" s="251"/>
      <c r="P220" s="122"/>
      <c r="Q220" s="122"/>
      <c r="R220" s="122"/>
      <c r="S220" s="122"/>
      <c r="T220" s="122"/>
      <c r="U220" s="105"/>
      <c r="V220" s="105"/>
      <c r="W220" s="125"/>
      <c r="X220" s="125"/>
      <c r="Y220" s="125"/>
      <c r="Z220" s="125"/>
      <c r="AA220" s="125"/>
      <c r="AB220" s="125"/>
      <c r="AC220" s="125"/>
      <c r="AD220" s="125"/>
      <c r="AE220" s="125"/>
      <c r="AF220" s="125"/>
      <c r="AG220" s="125"/>
      <c r="AH220" s="27"/>
    </row>
    <row r="221" spans="2:34" ht="13.5" hidden="1" customHeight="1" x14ac:dyDescent="0.25">
      <c r="B221" s="25"/>
      <c r="C221" s="45" t="str">
        <f t="shared" si="16"/>
        <v>Deutschland</v>
      </c>
      <c r="D221" s="46"/>
      <c r="E221" s="46"/>
      <c r="F221" s="47"/>
      <c r="G221" s="48"/>
      <c r="H221" s="49">
        <f t="shared" si="17"/>
        <v>21.5</v>
      </c>
      <c r="I221" s="49">
        <f t="shared" si="18"/>
        <v>18.5</v>
      </c>
      <c r="J221" s="339"/>
      <c r="K221" s="252" t="str">
        <f t="shared" si="15"/>
        <v>Deutschland</v>
      </c>
      <c r="L221" s="345" t="s">
        <v>57</v>
      </c>
      <c r="M221" s="346">
        <v>21</v>
      </c>
      <c r="N221" s="346">
        <v>98</v>
      </c>
      <c r="O221" s="251"/>
      <c r="P221" s="122"/>
      <c r="Q221" s="122"/>
      <c r="R221" s="122"/>
      <c r="S221" s="122"/>
      <c r="T221" s="122"/>
      <c r="U221" s="105"/>
      <c r="V221" s="105"/>
      <c r="W221" s="125"/>
      <c r="X221" s="125"/>
      <c r="Y221" s="125"/>
      <c r="Z221" s="125"/>
      <c r="AA221" s="125"/>
      <c r="AB221" s="125"/>
      <c r="AC221" s="125"/>
      <c r="AD221" s="125"/>
      <c r="AE221" s="125"/>
      <c r="AF221" s="125"/>
      <c r="AG221" s="125"/>
      <c r="AH221" s="27"/>
    </row>
    <row r="222" spans="2:34" ht="13.5" hidden="1" customHeight="1" x14ac:dyDescent="0.25">
      <c r="B222" s="25"/>
      <c r="C222" s="45" t="str">
        <f t="shared" si="16"/>
        <v>Deutschland</v>
      </c>
      <c r="D222" s="46"/>
      <c r="E222" s="46"/>
      <c r="F222" s="47"/>
      <c r="G222" s="48"/>
      <c r="H222" s="49">
        <f t="shared" si="17"/>
        <v>21.5</v>
      </c>
      <c r="I222" s="49">
        <f t="shared" si="18"/>
        <v>18.5</v>
      </c>
      <c r="J222" s="339"/>
      <c r="K222" s="252" t="str">
        <f t="shared" si="15"/>
        <v>Deutschland</v>
      </c>
      <c r="L222" s="345" t="s">
        <v>56</v>
      </c>
      <c r="M222" s="346">
        <v>26</v>
      </c>
      <c r="N222" s="346">
        <v>85</v>
      </c>
      <c r="O222" s="251"/>
      <c r="P222" s="122"/>
      <c r="Q222" s="122"/>
      <c r="R222" s="122"/>
      <c r="S222" s="122"/>
      <c r="T222" s="122"/>
      <c r="U222" s="105"/>
      <c r="V222" s="105"/>
      <c r="W222" s="125"/>
      <c r="X222" s="125"/>
      <c r="Y222" s="125"/>
      <c r="Z222" s="125"/>
      <c r="AA222" s="125"/>
      <c r="AB222" s="125"/>
      <c r="AC222" s="125"/>
      <c r="AD222" s="125"/>
      <c r="AE222" s="125"/>
      <c r="AF222" s="125"/>
      <c r="AG222" s="125"/>
      <c r="AH222" s="27"/>
    </row>
    <row r="223" spans="2:34" ht="13.5" hidden="1" customHeight="1" x14ac:dyDescent="0.25">
      <c r="B223" s="25"/>
      <c r="C223" s="45" t="str">
        <f t="shared" si="16"/>
        <v>Deutschland</v>
      </c>
      <c r="D223" s="46"/>
      <c r="E223" s="46"/>
      <c r="F223" s="47"/>
      <c r="G223" s="48"/>
      <c r="H223" s="49">
        <f t="shared" si="17"/>
        <v>21.5</v>
      </c>
      <c r="I223" s="49">
        <f t="shared" si="18"/>
        <v>18.5</v>
      </c>
      <c r="J223" s="339"/>
      <c r="K223" s="252" t="str">
        <f t="shared" ref="K223:K239" si="19">IF($C$257=3,L223,IF($C$257=6,L223,$H$251))</f>
        <v>Deutschland</v>
      </c>
      <c r="L223" s="345" t="s">
        <v>237</v>
      </c>
      <c r="M223" s="346">
        <v>33</v>
      </c>
      <c r="N223" s="346">
        <v>113</v>
      </c>
      <c r="O223" s="251"/>
      <c r="P223" s="122"/>
      <c r="Q223" s="122"/>
      <c r="R223" s="122"/>
      <c r="S223" s="122"/>
      <c r="T223" s="122"/>
      <c r="U223" s="105"/>
      <c r="V223" s="105"/>
      <c r="W223" s="125"/>
      <c r="X223" s="125"/>
      <c r="Y223" s="125"/>
      <c r="Z223" s="125"/>
      <c r="AA223" s="125"/>
      <c r="AB223" s="125"/>
      <c r="AC223" s="125"/>
      <c r="AD223" s="125"/>
      <c r="AE223" s="125"/>
      <c r="AF223" s="125"/>
      <c r="AG223" s="125"/>
      <c r="AH223" s="27"/>
    </row>
    <row r="224" spans="2:34" ht="13.5" hidden="1" customHeight="1" x14ac:dyDescent="0.25">
      <c r="B224" s="25"/>
      <c r="C224" s="45" t="str">
        <f t="shared" si="16"/>
        <v>Deutschland</v>
      </c>
      <c r="D224" s="46"/>
      <c r="E224" s="46"/>
      <c r="F224" s="47"/>
      <c r="G224" s="48"/>
      <c r="H224" s="49">
        <f t="shared" si="17"/>
        <v>21.5</v>
      </c>
      <c r="I224" s="49">
        <f t="shared" si="18"/>
        <v>18.5</v>
      </c>
      <c r="J224" s="339"/>
      <c r="K224" s="252" t="str">
        <f t="shared" si="19"/>
        <v>Deutschland</v>
      </c>
      <c r="L224" s="345" t="s">
        <v>238</v>
      </c>
      <c r="M224" s="346">
        <v>28</v>
      </c>
      <c r="N224" s="346">
        <v>104</v>
      </c>
      <c r="O224" s="251"/>
      <c r="P224" s="122"/>
      <c r="Q224" s="122"/>
      <c r="R224" s="122"/>
      <c r="S224" s="122"/>
      <c r="T224" s="122"/>
      <c r="U224" s="105"/>
      <c r="V224" s="105"/>
      <c r="W224" s="125"/>
      <c r="X224" s="125"/>
      <c r="Y224" s="125"/>
      <c r="Z224" s="125"/>
      <c r="AA224" s="125"/>
      <c r="AB224" s="125"/>
      <c r="AC224" s="125"/>
      <c r="AD224" s="125"/>
      <c r="AE224" s="125"/>
      <c r="AF224" s="125"/>
      <c r="AG224" s="125"/>
      <c r="AH224" s="27"/>
    </row>
    <row r="225" spans="2:34" ht="13.5" hidden="1" customHeight="1" x14ac:dyDescent="0.25">
      <c r="B225" s="25"/>
      <c r="C225" s="45" t="str">
        <f t="shared" si="16"/>
        <v>Deutschland</v>
      </c>
      <c r="D225" s="46"/>
      <c r="E225" s="46"/>
      <c r="F225" s="84"/>
      <c r="G225" s="85"/>
      <c r="H225" s="49">
        <f t="shared" si="17"/>
        <v>21.5</v>
      </c>
      <c r="I225" s="49">
        <f t="shared" si="18"/>
        <v>18.5</v>
      </c>
      <c r="J225" s="339"/>
      <c r="K225" s="252" t="str">
        <f t="shared" si="19"/>
        <v>Deutschland</v>
      </c>
      <c r="L225" s="345" t="s">
        <v>239</v>
      </c>
      <c r="M225" s="346">
        <v>37</v>
      </c>
      <c r="N225" s="346">
        <v>127</v>
      </c>
      <c r="O225" s="251"/>
      <c r="P225" s="122"/>
      <c r="Q225" s="122"/>
      <c r="R225" s="122"/>
      <c r="S225" s="122"/>
      <c r="T225" s="122"/>
      <c r="U225" s="105"/>
      <c r="V225" s="105"/>
      <c r="W225" s="125"/>
      <c r="X225" s="125"/>
      <c r="Y225" s="125"/>
      <c r="Z225" s="125"/>
      <c r="AA225" s="125"/>
      <c r="AB225" s="125"/>
      <c r="AC225" s="125"/>
      <c r="AD225" s="125"/>
      <c r="AE225" s="125"/>
      <c r="AF225" s="125"/>
      <c r="AG225" s="125"/>
      <c r="AH225" s="27"/>
    </row>
    <row r="226" spans="2:34" ht="13.5" hidden="1" customHeight="1" x14ac:dyDescent="0.25">
      <c r="B226" s="25"/>
      <c r="C226" s="45" t="str">
        <f t="shared" si="16"/>
        <v>Deutschland</v>
      </c>
      <c r="D226" s="46"/>
      <c r="E226" s="46"/>
      <c r="F226" s="47"/>
      <c r="G226" s="48"/>
      <c r="H226" s="49">
        <f t="shared" si="17"/>
        <v>21.5</v>
      </c>
      <c r="I226" s="49">
        <f t="shared" si="18"/>
        <v>18.5</v>
      </c>
      <c r="J226" s="339"/>
      <c r="K226" s="252" t="str">
        <f t="shared" si="19"/>
        <v>Deutschland</v>
      </c>
      <c r="L226" s="345" t="s">
        <v>384</v>
      </c>
      <c r="M226" s="346">
        <v>54</v>
      </c>
      <c r="N226" s="346">
        <v>156</v>
      </c>
      <c r="O226" s="251"/>
      <c r="P226" s="122"/>
      <c r="Q226" s="122"/>
      <c r="R226" s="122"/>
      <c r="S226" s="122"/>
      <c r="T226" s="122"/>
      <c r="U226" s="105"/>
      <c r="V226" s="105"/>
      <c r="W226" s="125"/>
      <c r="X226" s="125"/>
      <c r="Y226" s="125"/>
      <c r="Z226" s="125"/>
      <c r="AA226" s="125"/>
      <c r="AB226" s="125"/>
      <c r="AC226" s="125"/>
      <c r="AD226" s="125"/>
      <c r="AE226" s="125"/>
      <c r="AF226" s="125"/>
      <c r="AG226" s="125"/>
      <c r="AH226" s="27"/>
    </row>
    <row r="227" spans="2:34" ht="13.5" hidden="1" customHeight="1" x14ac:dyDescent="0.25">
      <c r="B227" s="25"/>
      <c r="C227" s="45" t="str">
        <f t="shared" si="16"/>
        <v>Deutschland</v>
      </c>
      <c r="D227" s="46"/>
      <c r="E227" s="46"/>
      <c r="F227" s="47"/>
      <c r="G227" s="48"/>
      <c r="H227" s="49">
        <f t="shared" si="17"/>
        <v>21.5</v>
      </c>
      <c r="I227" s="49">
        <f t="shared" si="18"/>
        <v>18.5</v>
      </c>
      <c r="J227" s="339"/>
      <c r="K227" s="252" t="str">
        <f t="shared" si="19"/>
        <v>Deutschland</v>
      </c>
      <c r="L227" s="343" t="s">
        <v>385</v>
      </c>
      <c r="M227" s="346">
        <v>64</v>
      </c>
      <c r="N227" s="346">
        <v>182</v>
      </c>
      <c r="O227" s="251"/>
      <c r="P227" s="122"/>
      <c r="Q227" s="122"/>
      <c r="R227" s="122"/>
      <c r="S227" s="122"/>
      <c r="T227" s="122"/>
      <c r="U227" s="105"/>
      <c r="V227" s="105"/>
      <c r="W227" s="125"/>
      <c r="X227" s="125"/>
      <c r="Y227" s="125"/>
      <c r="Z227" s="125"/>
      <c r="AA227" s="125"/>
      <c r="AB227" s="125"/>
      <c r="AC227" s="125"/>
      <c r="AD227" s="125"/>
      <c r="AE227" s="125"/>
      <c r="AF227" s="125"/>
      <c r="AG227" s="125"/>
      <c r="AH227" s="27"/>
    </row>
    <row r="228" spans="2:34" ht="13.5" hidden="1" customHeight="1" x14ac:dyDescent="0.25">
      <c r="B228" s="25"/>
      <c r="C228" s="45" t="str">
        <f t="shared" si="16"/>
        <v>Deutschland</v>
      </c>
      <c r="D228" s="46"/>
      <c r="E228" s="46"/>
      <c r="F228" s="47"/>
      <c r="G228" s="48"/>
      <c r="H228" s="49">
        <f t="shared" si="17"/>
        <v>21.5</v>
      </c>
      <c r="I228" s="49">
        <f t="shared" si="18"/>
        <v>18.5</v>
      </c>
      <c r="J228" s="339"/>
      <c r="K228" s="252" t="str">
        <f t="shared" si="19"/>
        <v>Deutschland</v>
      </c>
      <c r="L228" s="345" t="s">
        <v>386</v>
      </c>
      <c r="M228" s="346">
        <v>52</v>
      </c>
      <c r="N228" s="346">
        <v>333</v>
      </c>
      <c r="O228" s="251"/>
      <c r="P228" s="122"/>
      <c r="Q228" s="122"/>
      <c r="R228" s="122"/>
      <c r="S228" s="122"/>
      <c r="T228" s="122"/>
      <c r="U228" s="105"/>
      <c r="V228" s="105"/>
      <c r="W228" s="125"/>
      <c r="X228" s="125"/>
      <c r="Y228" s="125"/>
      <c r="Z228" s="125"/>
      <c r="AA228" s="125"/>
      <c r="AB228" s="125"/>
      <c r="AC228" s="125"/>
      <c r="AD228" s="125"/>
      <c r="AE228" s="125"/>
      <c r="AF228" s="125"/>
      <c r="AG228" s="125"/>
      <c r="AH228" s="27"/>
    </row>
    <row r="229" spans="2:34" ht="13.5" hidden="1" customHeight="1" x14ac:dyDescent="0.25">
      <c r="B229" s="25"/>
      <c r="C229" s="45" t="str">
        <f t="shared" si="16"/>
        <v>Deutschland</v>
      </c>
      <c r="D229" s="46"/>
      <c r="E229" s="46"/>
      <c r="F229" s="47"/>
      <c r="G229" s="48"/>
      <c r="H229" s="49">
        <f t="shared" si="17"/>
        <v>21.5</v>
      </c>
      <c r="I229" s="49">
        <f t="shared" si="18"/>
        <v>18.5</v>
      </c>
      <c r="J229" s="339"/>
      <c r="K229" s="252" t="str">
        <f t="shared" si="19"/>
        <v>Deutschland</v>
      </c>
      <c r="L229" s="345" t="s">
        <v>387</v>
      </c>
      <c r="M229" s="346">
        <v>54</v>
      </c>
      <c r="N229" s="346">
        <v>233</v>
      </c>
      <c r="O229" s="251"/>
      <c r="P229" s="122"/>
      <c r="Q229" s="122"/>
      <c r="R229" s="122"/>
      <c r="S229" s="122"/>
      <c r="T229" s="122"/>
      <c r="U229" s="105"/>
      <c r="V229" s="105"/>
      <c r="W229" s="125"/>
      <c r="X229" s="125"/>
      <c r="Y229" s="125"/>
      <c r="Z229" s="125"/>
      <c r="AA229" s="125"/>
      <c r="AB229" s="125"/>
      <c r="AC229" s="125"/>
      <c r="AD229" s="125"/>
      <c r="AE229" s="125"/>
      <c r="AF229" s="125"/>
      <c r="AG229" s="125"/>
      <c r="AH229" s="27"/>
    </row>
    <row r="230" spans="2:34" ht="13.5" hidden="1" customHeight="1" x14ac:dyDescent="0.25">
      <c r="B230" s="25"/>
      <c r="C230" s="45" t="str">
        <f t="shared" si="16"/>
        <v>Deutschland</v>
      </c>
      <c r="D230" s="46"/>
      <c r="E230" s="46"/>
      <c r="F230" s="47"/>
      <c r="G230" s="48"/>
      <c r="H230" s="49">
        <f t="shared" si="17"/>
        <v>21.5</v>
      </c>
      <c r="I230" s="49">
        <f t="shared" si="18"/>
        <v>18.5</v>
      </c>
      <c r="J230" s="339"/>
      <c r="K230" s="252" t="str">
        <f t="shared" si="19"/>
        <v>Deutschland</v>
      </c>
      <c r="L230" s="345" t="s">
        <v>388</v>
      </c>
      <c r="M230" s="346">
        <v>51</v>
      </c>
      <c r="N230" s="346">
        <v>204</v>
      </c>
      <c r="O230" s="251"/>
      <c r="P230" s="122"/>
      <c r="Q230" s="122"/>
      <c r="R230" s="122"/>
      <c r="S230" s="122"/>
      <c r="T230" s="122"/>
      <c r="U230" s="105"/>
      <c r="V230" s="105"/>
      <c r="W230" s="125"/>
      <c r="X230" s="125"/>
      <c r="Y230" s="125"/>
      <c r="Z230" s="125"/>
      <c r="AA230" s="125"/>
      <c r="AB230" s="125"/>
      <c r="AC230" s="125"/>
      <c r="AD230" s="125"/>
      <c r="AE230" s="125"/>
      <c r="AF230" s="125"/>
      <c r="AG230" s="125"/>
      <c r="AH230" s="27"/>
    </row>
    <row r="231" spans="2:34" ht="13.5" hidden="1" customHeight="1" x14ac:dyDescent="0.25">
      <c r="B231" s="25"/>
      <c r="C231" s="45" t="str">
        <f t="shared" si="16"/>
        <v>Deutschland</v>
      </c>
      <c r="D231" s="46"/>
      <c r="E231" s="46"/>
      <c r="F231" s="47"/>
      <c r="G231" s="48"/>
      <c r="H231" s="49">
        <f t="shared" si="17"/>
        <v>21.5</v>
      </c>
      <c r="I231" s="49">
        <f t="shared" si="18"/>
        <v>18.5</v>
      </c>
      <c r="J231" s="339"/>
      <c r="K231" s="252" t="str">
        <f t="shared" si="19"/>
        <v>Deutschland</v>
      </c>
      <c r="L231" s="345" t="s">
        <v>389</v>
      </c>
      <c r="M231" s="346">
        <v>53</v>
      </c>
      <c r="N231" s="346">
        <v>262</v>
      </c>
      <c r="O231" s="251"/>
      <c r="P231" s="122"/>
      <c r="Q231" s="122"/>
      <c r="R231" s="122"/>
      <c r="S231" s="122"/>
      <c r="T231" s="122"/>
      <c r="U231" s="105"/>
      <c r="V231" s="105"/>
      <c r="W231" s="125"/>
      <c r="X231" s="125"/>
      <c r="Y231" s="125"/>
      <c r="Z231" s="125"/>
      <c r="AA231" s="125"/>
      <c r="AB231" s="125"/>
      <c r="AC231" s="125"/>
      <c r="AD231" s="125"/>
      <c r="AE231" s="125"/>
      <c r="AF231" s="125"/>
      <c r="AG231" s="125"/>
      <c r="AH231" s="27"/>
    </row>
    <row r="232" spans="2:34" ht="13.5" hidden="1" customHeight="1" x14ac:dyDescent="0.25">
      <c r="B232" s="25"/>
      <c r="C232" s="45" t="str">
        <f t="shared" si="16"/>
        <v>Deutschland</v>
      </c>
      <c r="D232" s="46"/>
      <c r="E232" s="46"/>
      <c r="F232" s="47"/>
      <c r="G232" s="48"/>
      <c r="H232" s="49">
        <f t="shared" si="17"/>
        <v>21.5</v>
      </c>
      <c r="I232" s="49">
        <f t="shared" si="18"/>
        <v>18.5</v>
      </c>
      <c r="J232" s="339"/>
      <c r="K232" s="252" t="str">
        <f t="shared" si="19"/>
        <v>Deutschland</v>
      </c>
      <c r="L232" s="345" t="s">
        <v>401</v>
      </c>
      <c r="M232" s="346">
        <v>54</v>
      </c>
      <c r="N232" s="346">
        <v>256</v>
      </c>
      <c r="O232" s="251"/>
      <c r="P232" s="122"/>
      <c r="Q232" s="122"/>
      <c r="R232" s="122"/>
      <c r="S232" s="122"/>
      <c r="T232" s="122"/>
      <c r="U232" s="105"/>
      <c r="V232" s="105"/>
      <c r="W232" s="125"/>
      <c r="X232" s="125"/>
      <c r="Y232" s="125"/>
      <c r="Z232" s="125"/>
      <c r="AA232" s="125"/>
      <c r="AB232" s="125"/>
      <c r="AC232" s="125"/>
      <c r="AD232" s="125"/>
      <c r="AE232" s="125"/>
      <c r="AF232" s="125"/>
      <c r="AG232" s="125"/>
      <c r="AH232" s="27"/>
    </row>
    <row r="233" spans="2:34" ht="13.5" hidden="1" customHeight="1" x14ac:dyDescent="0.25">
      <c r="B233" s="25"/>
      <c r="C233" s="45" t="str">
        <f t="shared" si="16"/>
        <v>Deutschland</v>
      </c>
      <c r="D233" s="46"/>
      <c r="E233" s="46"/>
      <c r="F233" s="47"/>
      <c r="G233" s="48"/>
      <c r="H233" s="49">
        <f t="shared" si="17"/>
        <v>21.5</v>
      </c>
      <c r="I233" s="49">
        <f t="shared" si="18"/>
        <v>18.5</v>
      </c>
      <c r="J233" s="339"/>
      <c r="K233" s="252" t="str">
        <f t="shared" si="19"/>
        <v>Deutschland</v>
      </c>
      <c r="L233" s="345" t="s">
        <v>390</v>
      </c>
      <c r="M233" s="346">
        <v>55</v>
      </c>
      <c r="N233" s="346">
        <v>308</v>
      </c>
      <c r="O233" s="251"/>
      <c r="P233" s="122"/>
      <c r="Q233" s="122"/>
      <c r="R233" s="122"/>
      <c r="S233" s="122"/>
      <c r="T233" s="122"/>
      <c r="U233" s="105"/>
      <c r="V233" s="105"/>
      <c r="W233" s="125"/>
      <c r="X233" s="125"/>
      <c r="Y233" s="125"/>
      <c r="Z233" s="125"/>
      <c r="AA233" s="125"/>
      <c r="AB233" s="125"/>
      <c r="AC233" s="125"/>
      <c r="AD233" s="125"/>
      <c r="AE233" s="125"/>
      <c r="AF233" s="125"/>
      <c r="AG233" s="125"/>
      <c r="AH233" s="27"/>
    </row>
    <row r="234" spans="2:34" ht="13.5" hidden="1" customHeight="1" x14ac:dyDescent="0.25">
      <c r="B234" s="25"/>
      <c r="C234" s="45" t="str">
        <f t="shared" si="16"/>
        <v>Deutschland</v>
      </c>
      <c r="D234" s="86"/>
      <c r="E234" s="86"/>
      <c r="F234" s="87"/>
      <c r="G234" s="88"/>
      <c r="H234" s="49">
        <f t="shared" si="17"/>
        <v>21.5</v>
      </c>
      <c r="I234" s="49">
        <f t="shared" si="18"/>
        <v>18.5</v>
      </c>
      <c r="J234" s="339"/>
      <c r="K234" s="252" t="str">
        <f t="shared" si="19"/>
        <v>Deutschland</v>
      </c>
      <c r="L234" s="345" t="s">
        <v>391</v>
      </c>
      <c r="M234" s="346">
        <v>49</v>
      </c>
      <c r="N234" s="346">
        <v>327</v>
      </c>
      <c r="O234" s="251"/>
      <c r="P234" s="122"/>
      <c r="Q234" s="122"/>
      <c r="R234" s="122"/>
      <c r="S234" s="122"/>
      <c r="T234" s="122"/>
      <c r="U234" s="105"/>
      <c r="V234" s="105"/>
      <c r="W234" s="125"/>
      <c r="X234" s="125"/>
      <c r="Y234" s="125"/>
      <c r="Z234" s="125"/>
      <c r="AA234" s="125"/>
      <c r="AB234" s="125"/>
      <c r="AC234" s="125"/>
      <c r="AD234" s="125"/>
      <c r="AE234" s="125"/>
      <c r="AF234" s="125"/>
      <c r="AG234" s="125"/>
      <c r="AH234" s="27"/>
    </row>
    <row r="235" spans="2:34" ht="13.5" hidden="1" customHeight="1" x14ac:dyDescent="0.25">
      <c r="B235" s="25"/>
      <c r="C235" s="45" t="str">
        <f t="shared" si="16"/>
        <v>Deutschland</v>
      </c>
      <c r="D235" s="46"/>
      <c r="E235" s="46"/>
      <c r="F235" s="47"/>
      <c r="G235" s="48"/>
      <c r="H235" s="49">
        <f t="shared" si="17"/>
        <v>21.5</v>
      </c>
      <c r="I235" s="49">
        <f t="shared" si="18"/>
        <v>18.5</v>
      </c>
      <c r="J235" s="339"/>
      <c r="K235" s="252" t="str">
        <f t="shared" si="19"/>
        <v>Deutschland</v>
      </c>
      <c r="L235" s="345" t="s">
        <v>392</v>
      </c>
      <c r="M235" s="346">
        <v>55</v>
      </c>
      <c r="N235" s="346">
        <v>203</v>
      </c>
      <c r="O235" s="251"/>
      <c r="P235" s="122"/>
      <c r="Q235" s="122"/>
      <c r="R235" s="122"/>
      <c r="S235" s="122"/>
      <c r="T235" s="122"/>
      <c r="U235" s="105"/>
      <c r="V235" s="105"/>
      <c r="W235" s="125"/>
      <c r="X235" s="125"/>
      <c r="Y235" s="125"/>
      <c r="Z235" s="125"/>
      <c r="AA235" s="125"/>
      <c r="AB235" s="125"/>
      <c r="AC235" s="125"/>
      <c r="AD235" s="125"/>
      <c r="AE235" s="125"/>
      <c r="AF235" s="125"/>
      <c r="AG235" s="125"/>
      <c r="AH235" s="27"/>
    </row>
    <row r="236" spans="2:34" ht="13.5" hidden="1" customHeight="1" x14ac:dyDescent="0.25">
      <c r="B236" s="25"/>
      <c r="C236" s="45" t="str">
        <f t="shared" si="16"/>
        <v>Deutschland</v>
      </c>
      <c r="D236" s="46"/>
      <c r="E236" s="46"/>
      <c r="F236" s="47"/>
      <c r="G236" s="48"/>
      <c r="H236" s="49">
        <f t="shared" si="17"/>
        <v>21.5</v>
      </c>
      <c r="I236" s="49">
        <f t="shared" si="18"/>
        <v>18.5</v>
      </c>
      <c r="J236" s="339"/>
      <c r="K236" s="252" t="str">
        <f t="shared" si="19"/>
        <v>Deutschland</v>
      </c>
      <c r="L236" s="345" t="s">
        <v>393</v>
      </c>
      <c r="M236" s="346">
        <v>49</v>
      </c>
      <c r="N236" s="346">
        <v>182</v>
      </c>
      <c r="O236" s="251"/>
      <c r="P236" s="122"/>
      <c r="Q236" s="122"/>
      <c r="R236" s="122"/>
      <c r="S236" s="122"/>
      <c r="T236" s="122"/>
      <c r="U236" s="105"/>
      <c r="V236" s="105"/>
      <c r="W236" s="125"/>
      <c r="X236" s="125"/>
      <c r="Y236" s="125"/>
      <c r="Z236" s="125"/>
      <c r="AA236" s="125"/>
      <c r="AB236" s="125"/>
      <c r="AC236" s="125"/>
      <c r="AD236" s="125"/>
      <c r="AE236" s="125"/>
      <c r="AF236" s="125"/>
      <c r="AG236" s="125"/>
      <c r="AH236" s="27"/>
    </row>
    <row r="237" spans="2:34" ht="13.5" hidden="1" customHeight="1" x14ac:dyDescent="0.25">
      <c r="B237" s="25"/>
      <c r="C237" s="348" t="s">
        <v>409</v>
      </c>
      <c r="D237" s="46"/>
      <c r="E237" s="46"/>
      <c r="F237" s="47"/>
      <c r="G237" s="48"/>
      <c r="H237" s="49">
        <f t="shared" si="17"/>
        <v>21.5</v>
      </c>
      <c r="I237" s="49">
        <f t="shared" si="18"/>
        <v>18.5</v>
      </c>
      <c r="J237" s="339"/>
      <c r="K237" s="252" t="str">
        <f t="shared" si="19"/>
        <v>Deutschland</v>
      </c>
      <c r="L237" s="345" t="s">
        <v>368</v>
      </c>
      <c r="M237" s="346">
        <v>55</v>
      </c>
      <c r="N237" s="346">
        <v>163</v>
      </c>
      <c r="O237" s="251"/>
      <c r="P237" s="122"/>
      <c r="Q237" s="122"/>
      <c r="R237" s="122"/>
      <c r="S237" s="122"/>
      <c r="T237" s="122"/>
      <c r="U237" s="105"/>
      <c r="V237" s="105"/>
      <c r="W237" s="125"/>
      <c r="X237" s="125"/>
      <c r="Y237" s="125"/>
      <c r="Z237" s="125"/>
      <c r="AA237" s="125"/>
      <c r="AB237" s="125"/>
      <c r="AC237" s="125"/>
      <c r="AD237" s="125"/>
      <c r="AE237" s="125"/>
      <c r="AF237" s="125"/>
      <c r="AG237" s="125"/>
      <c r="AH237" s="27"/>
    </row>
    <row r="238" spans="2:34" ht="13.5" hidden="1" customHeight="1" x14ac:dyDescent="0.25">
      <c r="B238" s="25"/>
      <c r="C238" s="348" t="s">
        <v>410</v>
      </c>
      <c r="D238" s="46"/>
      <c r="E238" s="46"/>
      <c r="F238" s="47"/>
      <c r="G238" s="48"/>
      <c r="H238" s="49">
        <f t="shared" si="17"/>
        <v>21.5</v>
      </c>
      <c r="I238" s="49">
        <f t="shared" si="18"/>
        <v>18.5</v>
      </c>
      <c r="J238" s="339"/>
      <c r="K238" s="252" t="str">
        <f t="shared" si="19"/>
        <v>Deutschland</v>
      </c>
      <c r="L238" s="345" t="s">
        <v>394</v>
      </c>
      <c r="M238" s="346">
        <v>43</v>
      </c>
      <c r="N238" s="346">
        <v>99</v>
      </c>
      <c r="O238" s="251"/>
      <c r="P238" s="122"/>
      <c r="Q238" s="122"/>
      <c r="R238" s="122"/>
      <c r="S238" s="122"/>
      <c r="T238" s="122"/>
      <c r="U238" s="105"/>
      <c r="V238" s="105"/>
      <c r="W238" s="125"/>
      <c r="X238" s="125"/>
      <c r="Y238" s="125"/>
      <c r="Z238" s="125"/>
      <c r="AA238" s="125"/>
      <c r="AB238" s="125"/>
      <c r="AC238" s="125"/>
      <c r="AD238" s="125"/>
      <c r="AE238" s="125"/>
      <c r="AF238" s="125"/>
      <c r="AG238" s="125"/>
      <c r="AH238" s="27"/>
    </row>
    <row r="239" spans="2:34" ht="13.5" hidden="1" customHeight="1" x14ac:dyDescent="0.25">
      <c r="B239" s="25"/>
      <c r="C239" s="45" t="str">
        <f t="shared" si="16"/>
        <v>Deutschland</v>
      </c>
      <c r="D239" s="46"/>
      <c r="E239" s="46"/>
      <c r="F239" s="47"/>
      <c r="G239" s="48"/>
      <c r="H239" s="49">
        <f t="shared" si="17"/>
        <v>21.5</v>
      </c>
      <c r="I239" s="49">
        <f t="shared" si="18"/>
        <v>18.5</v>
      </c>
      <c r="J239" s="339"/>
      <c r="K239" s="252" t="str">
        <f t="shared" si="19"/>
        <v>Deutschland</v>
      </c>
      <c r="L239" s="345" t="s">
        <v>240</v>
      </c>
      <c r="M239" s="346">
        <v>30</v>
      </c>
      <c r="N239" s="346">
        <v>111</v>
      </c>
      <c r="O239" s="251"/>
      <c r="P239" s="122"/>
      <c r="Q239" s="122"/>
      <c r="R239" s="122"/>
      <c r="S239" s="122"/>
      <c r="T239" s="122"/>
      <c r="U239" s="105"/>
      <c r="V239" s="105"/>
      <c r="W239" s="125"/>
      <c r="X239" s="125"/>
      <c r="Y239" s="125"/>
      <c r="Z239" s="125"/>
      <c r="AA239" s="125"/>
      <c r="AB239" s="125"/>
      <c r="AC239" s="125"/>
      <c r="AD239" s="125"/>
      <c r="AE239" s="125"/>
      <c r="AF239" s="125"/>
      <c r="AG239" s="125"/>
      <c r="AH239" s="27"/>
    </row>
    <row r="240" spans="2:34" ht="13.5" hidden="1" customHeight="1" x14ac:dyDescent="0.25">
      <c r="B240" s="25"/>
      <c r="C240" s="348" t="s">
        <v>411</v>
      </c>
      <c r="D240" s="46"/>
      <c r="E240" s="46"/>
      <c r="F240" s="47"/>
      <c r="G240" s="48"/>
      <c r="H240" s="49">
        <f t="shared" si="17"/>
        <v>21.5</v>
      </c>
      <c r="I240" s="49">
        <f t="shared" si="18"/>
        <v>18.5</v>
      </c>
      <c r="J240" s="339"/>
      <c r="K240" s="252"/>
      <c r="L240" s="345"/>
      <c r="M240" s="346">
        <v>16</v>
      </c>
      <c r="N240" s="346">
        <v>98</v>
      </c>
      <c r="O240" s="251"/>
      <c r="P240" s="122"/>
      <c r="Q240" s="122"/>
      <c r="R240" s="122"/>
      <c r="S240" s="122"/>
      <c r="T240" s="122"/>
      <c r="U240" s="105"/>
      <c r="V240" s="105"/>
      <c r="W240" s="125"/>
      <c r="X240" s="125"/>
      <c r="Y240" s="125"/>
      <c r="Z240" s="125"/>
      <c r="AA240" s="125"/>
      <c r="AB240" s="125"/>
      <c r="AC240" s="125"/>
      <c r="AD240" s="125"/>
      <c r="AE240" s="125"/>
      <c r="AF240" s="125"/>
      <c r="AG240" s="125"/>
      <c r="AH240" s="27"/>
    </row>
    <row r="241" spans="2:73" ht="13.5" hidden="1" customHeight="1" x14ac:dyDescent="0.25">
      <c r="B241" s="25"/>
      <c r="C241" s="45" t="str">
        <f t="shared" si="16"/>
        <v>Deutschland</v>
      </c>
      <c r="D241" s="46"/>
      <c r="E241" s="46"/>
      <c r="F241" s="47"/>
      <c r="G241" s="48"/>
      <c r="H241" s="49">
        <f t="shared" si="17"/>
        <v>21.5</v>
      </c>
      <c r="I241" s="49">
        <f t="shared" si="18"/>
        <v>18.5</v>
      </c>
      <c r="J241" s="339"/>
      <c r="K241" s="252" t="str">
        <f>IF($C$257=3,L241,IF($C$257=6,L241,$H$251))</f>
        <v>Deutschland</v>
      </c>
      <c r="L241" s="345" t="s">
        <v>241</v>
      </c>
      <c r="M241" s="346">
        <v>44</v>
      </c>
      <c r="N241" s="346">
        <v>210</v>
      </c>
      <c r="O241" s="251"/>
      <c r="P241" s="122"/>
      <c r="Q241" s="122"/>
      <c r="R241" s="122"/>
      <c r="S241" s="122"/>
      <c r="T241" s="122"/>
      <c r="U241" s="105"/>
      <c r="V241" s="105"/>
      <c r="W241" s="125"/>
      <c r="X241" s="125"/>
      <c r="Y241" s="125"/>
      <c r="Z241" s="125"/>
      <c r="AA241" s="125"/>
      <c r="AB241" s="125"/>
      <c r="AC241" s="125"/>
      <c r="AD241" s="125"/>
      <c r="AE241" s="125"/>
      <c r="AF241" s="125"/>
      <c r="AG241" s="125"/>
      <c r="AH241" s="27"/>
    </row>
    <row r="242" spans="2:73" ht="13.5" hidden="1" customHeight="1" x14ac:dyDescent="0.25">
      <c r="B242" s="25"/>
      <c r="C242" s="45" t="str">
        <f t="shared" si="16"/>
        <v>Deutschland</v>
      </c>
      <c r="D242" s="89"/>
      <c r="E242" s="89"/>
      <c r="F242" s="90"/>
      <c r="G242" s="91"/>
      <c r="H242" s="49">
        <f t="shared" si="17"/>
        <v>21.5</v>
      </c>
      <c r="I242" s="49">
        <f t="shared" si="18"/>
        <v>18.5</v>
      </c>
      <c r="J242" s="339"/>
      <c r="K242" s="252" t="str">
        <f>IF($C$257=3,L242,IF($C$257=6,L242,$H$251))</f>
        <v>Deutschland</v>
      </c>
      <c r="L242" s="345" t="s">
        <v>42</v>
      </c>
      <c r="M242" s="346">
        <v>35</v>
      </c>
      <c r="N242" s="346">
        <v>125</v>
      </c>
      <c r="O242" s="251"/>
      <c r="P242" s="122"/>
      <c r="Q242" s="122"/>
      <c r="R242" s="122"/>
      <c r="S242" s="122"/>
      <c r="T242" s="122"/>
      <c r="U242" s="105"/>
      <c r="V242" s="105"/>
      <c r="W242" s="125"/>
      <c r="X242" s="125"/>
      <c r="Y242" s="125"/>
      <c r="Z242" s="125"/>
      <c r="AA242" s="125"/>
      <c r="AB242" s="125"/>
      <c r="AC242" s="125"/>
      <c r="AD242" s="125"/>
      <c r="AE242" s="125"/>
      <c r="AF242" s="125"/>
      <c r="AG242" s="125"/>
      <c r="AH242" s="27"/>
    </row>
    <row r="243" spans="2:73" ht="42.75" hidden="1" customHeight="1" x14ac:dyDescent="0.25">
      <c r="B243" s="25"/>
      <c r="C243" s="102"/>
      <c r="D243" s="103"/>
      <c r="E243" s="103"/>
      <c r="F243" s="104"/>
      <c r="G243" s="104"/>
      <c r="H243" s="101"/>
      <c r="I243" s="101"/>
      <c r="J243" s="259"/>
      <c r="K243" s="258"/>
      <c r="L243" s="258"/>
      <c r="M243" s="309"/>
      <c r="N243" s="309"/>
      <c r="O243" s="122"/>
      <c r="P243" s="105"/>
      <c r="Q243" s="105"/>
      <c r="R243" s="105"/>
      <c r="S243" s="105"/>
      <c r="T243" s="105"/>
      <c r="U243" s="105"/>
      <c r="V243" s="105"/>
      <c r="W243" s="125"/>
      <c r="X243" s="125"/>
      <c r="Y243" s="125"/>
      <c r="Z243" s="125"/>
      <c r="AA243" s="125"/>
      <c r="AB243" s="125"/>
      <c r="AC243" s="125"/>
      <c r="AD243" s="125"/>
      <c r="AE243" s="125"/>
      <c r="AF243" s="125"/>
      <c r="AG243" s="125"/>
      <c r="AH243" s="27"/>
    </row>
    <row r="244" spans="2:73" x14ac:dyDescent="0.25">
      <c r="B244" s="25"/>
      <c r="C244" s="445" t="s">
        <v>418</v>
      </c>
      <c r="D244" s="446"/>
      <c r="E244" s="446"/>
      <c r="F244" s="446"/>
      <c r="G244" s="447"/>
      <c r="H244" s="413"/>
      <c r="I244" s="414"/>
      <c r="J244" s="260"/>
      <c r="K244" s="260"/>
      <c r="L244" s="260"/>
      <c r="M244" s="307"/>
      <c r="N244" s="307"/>
      <c r="W244" s="283"/>
      <c r="X244" s="283"/>
      <c r="Y244" s="283"/>
      <c r="Z244" s="283"/>
      <c r="AA244" s="283"/>
      <c r="AB244" s="283"/>
      <c r="AC244" s="283"/>
      <c r="AD244" s="283"/>
      <c r="AE244" s="283"/>
      <c r="AF244" s="283"/>
      <c r="AG244" s="283"/>
      <c r="AH244" s="283"/>
      <c r="AI244" s="283"/>
      <c r="AJ244" s="283"/>
      <c r="AK244" s="283"/>
      <c r="AL244" s="283"/>
      <c r="AM244" s="283"/>
      <c r="AN244" s="283"/>
      <c r="AO244" s="283"/>
      <c r="AP244" s="283"/>
      <c r="AQ244" s="283"/>
      <c r="AR244" s="283"/>
      <c r="AS244" s="283"/>
      <c r="AT244" s="283"/>
      <c r="AU244" s="283"/>
      <c r="AV244" s="283"/>
      <c r="AW244" s="283"/>
      <c r="AX244" s="283"/>
      <c r="AY244" s="283"/>
      <c r="AZ244" s="283"/>
      <c r="BA244" s="283"/>
      <c r="BB244" s="283"/>
      <c r="BC244" s="283"/>
      <c r="BD244" s="283"/>
      <c r="BE244" s="283"/>
      <c r="BF244" s="283"/>
      <c r="BG244" s="283"/>
      <c r="BH244" s="283"/>
      <c r="BI244" s="283"/>
      <c r="BJ244" s="283"/>
      <c r="BK244" s="283"/>
      <c r="BL244" s="283"/>
      <c r="BM244" s="283"/>
      <c r="BN244" s="283"/>
      <c r="BO244" s="283"/>
      <c r="BP244" s="283"/>
      <c r="BQ244" s="283"/>
      <c r="BR244" s="283"/>
      <c r="BS244" s="283"/>
      <c r="BT244" s="283"/>
      <c r="BU244" s="283"/>
    </row>
    <row r="245" spans="2:73" hidden="1" x14ac:dyDescent="0.25">
      <c r="B245" s="25"/>
      <c r="C245" s="255"/>
      <c r="D245" s="255"/>
      <c r="E245" s="255"/>
      <c r="F245" s="255"/>
      <c r="G245" s="255"/>
      <c r="H245" s="256"/>
      <c r="I245" s="256"/>
      <c r="J245" s="145"/>
      <c r="K245" s="145"/>
      <c r="L245" s="145"/>
      <c r="M245" s="307"/>
      <c r="N245" s="307"/>
      <c r="O245" s="122"/>
      <c r="P245" s="105"/>
      <c r="Q245" s="105"/>
      <c r="R245" s="105"/>
      <c r="S245" s="105"/>
      <c r="T245" s="105"/>
      <c r="U245" s="105"/>
      <c r="V245" s="105"/>
      <c r="W245" s="125"/>
      <c r="X245" s="125"/>
      <c r="Y245" s="125"/>
      <c r="Z245" s="125"/>
      <c r="AA245" s="125"/>
      <c r="AB245" s="125"/>
      <c r="AC245" s="125"/>
      <c r="AD245" s="125"/>
      <c r="AE245" s="125"/>
      <c r="AF245" s="125"/>
      <c r="AG245" s="125"/>
    </row>
    <row r="246" spans="2:73" hidden="1" x14ac:dyDescent="0.25">
      <c r="B246" s="25"/>
      <c r="C246" s="153" t="s">
        <v>297</v>
      </c>
      <c r="D246" s="148"/>
      <c r="E246" s="148"/>
      <c r="F246" s="122"/>
      <c r="G246" s="153" t="s">
        <v>264</v>
      </c>
      <c r="H246" s="159"/>
      <c r="I246" s="159"/>
      <c r="J246" s="159"/>
      <c r="K246" s="105"/>
      <c r="L246" s="27"/>
      <c r="O246" s="105"/>
      <c r="P246" s="134" t="s">
        <v>292</v>
      </c>
      <c r="Q246" s="138"/>
      <c r="R246" s="138"/>
      <c r="S246" s="138"/>
      <c r="T246" s="138"/>
      <c r="U246" s="138"/>
      <c r="V246" s="27"/>
      <c r="W246" s="125"/>
      <c r="X246" s="125"/>
      <c r="Y246" s="125"/>
      <c r="Z246" s="125"/>
      <c r="AA246" s="125"/>
      <c r="AB246" s="125"/>
      <c r="AC246" s="125"/>
      <c r="AD246" s="125"/>
      <c r="AE246" s="125"/>
      <c r="AF246" s="125"/>
      <c r="AG246" s="125"/>
    </row>
    <row r="247" spans="2:73" hidden="1" x14ac:dyDescent="0.25">
      <c r="B247" s="25"/>
      <c r="C247" s="148"/>
      <c r="D247" s="148"/>
      <c r="E247" s="154" t="s">
        <v>295</v>
      </c>
      <c r="F247" s="122"/>
      <c r="G247" s="159" t="s">
        <v>269</v>
      </c>
      <c r="H247" s="170">
        <v>21.5</v>
      </c>
      <c r="I247" s="159"/>
      <c r="J247" s="159"/>
      <c r="K247" s="105"/>
      <c r="L247" s="27"/>
      <c r="O247" s="257" t="s">
        <v>277</v>
      </c>
      <c r="P247" s="176">
        <f t="shared" ref="P247:P255" si="20">IF(R320=1,3,0)</f>
        <v>0</v>
      </c>
      <c r="Q247" s="176">
        <f t="shared" ref="Q247:Q255" si="21">IF(S320=1,6,0)</f>
        <v>0</v>
      </c>
      <c r="R247" s="176">
        <f t="shared" ref="R247:R255" si="22">IF(T320=1,6,0)</f>
        <v>0</v>
      </c>
      <c r="S247" s="176">
        <f t="shared" ref="S247:S255" si="23">SUM(P247:R247)</f>
        <v>0</v>
      </c>
      <c r="T247" s="180">
        <f t="shared" ref="T247:T255" si="24">S247</f>
        <v>0</v>
      </c>
      <c r="U247" s="176">
        <f t="shared" ref="U247:U255" si="25">IF(SUM(E282-T247)&gt;0,SUM(E282-T247),0)</f>
        <v>7.5</v>
      </c>
      <c r="V247" s="27"/>
      <c r="W247" s="125"/>
      <c r="X247" s="125"/>
      <c r="Y247" s="125"/>
      <c r="Z247" s="125"/>
      <c r="AA247" s="125"/>
      <c r="AB247" s="125"/>
      <c r="AC247" s="125"/>
      <c r="AD247" s="125"/>
      <c r="AE247" s="125"/>
      <c r="AF247" s="125"/>
      <c r="AG247" s="125"/>
    </row>
    <row r="248" spans="2:73" hidden="1" x14ac:dyDescent="0.25">
      <c r="B248" s="25"/>
      <c r="C248" s="155" t="s">
        <v>262</v>
      </c>
      <c r="D248" s="156"/>
      <c r="E248" s="157">
        <f>IF(H244=0,E252,H244)</f>
        <v>21.5</v>
      </c>
      <c r="F248" s="122"/>
      <c r="G248" s="159" t="s">
        <v>270</v>
      </c>
      <c r="H248" s="170">
        <v>18.5</v>
      </c>
      <c r="I248" s="159"/>
      <c r="J248" s="159"/>
      <c r="K248" s="105"/>
      <c r="L248" s="27"/>
      <c r="O248" s="257" t="s">
        <v>278</v>
      </c>
      <c r="P248" s="176">
        <f t="shared" si="20"/>
        <v>0</v>
      </c>
      <c r="Q248" s="176">
        <f t="shared" si="21"/>
        <v>0</v>
      </c>
      <c r="R248" s="176">
        <f t="shared" si="22"/>
        <v>0</v>
      </c>
      <c r="S248" s="176">
        <f t="shared" si="23"/>
        <v>0</v>
      </c>
      <c r="T248" s="180">
        <f t="shared" si="24"/>
        <v>0</v>
      </c>
      <c r="U248" s="176">
        <f t="shared" si="25"/>
        <v>15</v>
      </c>
      <c r="V248" s="27"/>
      <c r="W248" s="125"/>
      <c r="X248" s="125"/>
      <c r="Y248" s="125"/>
      <c r="Z248" s="125"/>
      <c r="AA248" s="125"/>
      <c r="AB248" s="125"/>
      <c r="AC248" s="125"/>
      <c r="AD248" s="125"/>
      <c r="AE248" s="125"/>
      <c r="AF248" s="125"/>
      <c r="AG248" s="125"/>
    </row>
    <row r="249" spans="2:73" hidden="1" x14ac:dyDescent="0.25">
      <c r="B249" s="25"/>
      <c r="C249" s="158">
        <f>H15</f>
        <v>44460</v>
      </c>
      <c r="D249" s="148"/>
      <c r="E249" s="159" t="s">
        <v>296</v>
      </c>
      <c r="F249" s="122"/>
      <c r="G249" s="170" t="s">
        <v>87</v>
      </c>
      <c r="H249" s="172">
        <v>0.4</v>
      </c>
      <c r="I249" s="159"/>
      <c r="J249" s="173"/>
      <c r="K249" s="105"/>
      <c r="L249" s="27"/>
      <c r="O249" s="257" t="s">
        <v>279</v>
      </c>
      <c r="P249" s="176">
        <f t="shared" si="20"/>
        <v>0</v>
      </c>
      <c r="Q249" s="176">
        <f t="shared" si="21"/>
        <v>0</v>
      </c>
      <c r="R249" s="176">
        <f t="shared" si="22"/>
        <v>0</v>
      </c>
      <c r="S249" s="176">
        <f t="shared" si="23"/>
        <v>0</v>
      </c>
      <c r="T249" s="180">
        <f t="shared" si="24"/>
        <v>0</v>
      </c>
      <c r="U249" s="176">
        <f t="shared" si="25"/>
        <v>15</v>
      </c>
      <c r="V249" s="27"/>
      <c r="W249" s="125"/>
      <c r="X249" s="125"/>
      <c r="Y249" s="125"/>
      <c r="Z249" s="125"/>
      <c r="AA249" s="125"/>
      <c r="AB249" s="125"/>
      <c r="AC249" s="125"/>
      <c r="AD249" s="125"/>
      <c r="AE249" s="125"/>
      <c r="AF249" s="125"/>
      <c r="AG249" s="125"/>
    </row>
    <row r="250" spans="2:73" hidden="1" x14ac:dyDescent="0.25">
      <c r="B250" s="25"/>
      <c r="C250" s="158" t="s">
        <v>263</v>
      </c>
      <c r="D250" s="148"/>
      <c r="E250" s="157">
        <f>IF(I244=0,E254,I244)</f>
        <v>18.5</v>
      </c>
      <c r="F250" s="122"/>
      <c r="G250" s="170" t="s">
        <v>88</v>
      </c>
      <c r="H250" s="172">
        <v>0.25</v>
      </c>
      <c r="I250" s="159"/>
      <c r="J250" s="173"/>
      <c r="K250" s="105"/>
      <c r="L250" s="27"/>
      <c r="O250" s="257" t="s">
        <v>280</v>
      </c>
      <c r="P250" s="176">
        <f t="shared" si="20"/>
        <v>0</v>
      </c>
      <c r="Q250" s="176">
        <f t="shared" si="21"/>
        <v>0</v>
      </c>
      <c r="R250" s="176">
        <f t="shared" si="22"/>
        <v>0</v>
      </c>
      <c r="S250" s="176">
        <f t="shared" si="23"/>
        <v>0</v>
      </c>
      <c r="T250" s="180">
        <f t="shared" si="24"/>
        <v>0</v>
      </c>
      <c r="U250" s="176">
        <f t="shared" si="25"/>
        <v>15</v>
      </c>
      <c r="V250" s="27"/>
      <c r="W250" s="125"/>
      <c r="X250" s="125"/>
      <c r="Y250" s="125"/>
      <c r="Z250" s="125"/>
      <c r="AA250" s="125"/>
      <c r="AB250" s="125"/>
      <c r="AC250" s="125"/>
      <c r="AD250" s="125"/>
      <c r="AE250" s="125"/>
      <c r="AF250" s="125"/>
      <c r="AG250" s="125"/>
    </row>
    <row r="251" spans="2:73" hidden="1" x14ac:dyDescent="0.25">
      <c r="B251" s="25"/>
      <c r="C251" s="158">
        <f>I15</f>
        <v>44464</v>
      </c>
      <c r="D251" s="148"/>
      <c r="E251" s="159" t="s">
        <v>298</v>
      </c>
      <c r="F251" s="122"/>
      <c r="G251" s="159"/>
      <c r="H251" s="170" t="s">
        <v>71</v>
      </c>
      <c r="I251" s="159"/>
      <c r="J251" s="159"/>
      <c r="K251" s="105"/>
      <c r="L251" s="27"/>
      <c r="O251" s="257" t="s">
        <v>281</v>
      </c>
      <c r="P251" s="176">
        <f t="shared" si="20"/>
        <v>0</v>
      </c>
      <c r="Q251" s="176">
        <f t="shared" si="21"/>
        <v>0</v>
      </c>
      <c r="R251" s="176">
        <f t="shared" si="22"/>
        <v>0</v>
      </c>
      <c r="S251" s="176">
        <f t="shared" si="23"/>
        <v>0</v>
      </c>
      <c r="T251" s="180">
        <f t="shared" si="24"/>
        <v>0</v>
      </c>
      <c r="U251" s="176">
        <f t="shared" si="25"/>
        <v>15</v>
      </c>
      <c r="V251" s="27"/>
      <c r="W251" s="125"/>
      <c r="X251" s="125"/>
      <c r="Y251" s="125"/>
      <c r="Z251" s="125"/>
      <c r="AA251" s="125"/>
      <c r="AB251" s="125"/>
      <c r="AC251" s="125"/>
      <c r="AD251" s="125"/>
      <c r="AE251" s="125"/>
      <c r="AF251" s="125"/>
      <c r="AG251" s="125"/>
    </row>
    <row r="252" spans="2:73" hidden="1" x14ac:dyDescent="0.25">
      <c r="B252" s="25"/>
      <c r="C252" s="160" t="s">
        <v>261</v>
      </c>
      <c r="D252" s="151"/>
      <c r="E252" s="161">
        <f>SUBTOTAL(9,H20:H242)</f>
        <v>21.5</v>
      </c>
      <c r="F252" s="122"/>
      <c r="G252" s="159"/>
      <c r="H252" s="159"/>
      <c r="I252" s="159"/>
      <c r="J252" s="159"/>
      <c r="K252" s="105"/>
      <c r="L252" s="27"/>
      <c r="O252" s="257" t="s">
        <v>282</v>
      </c>
      <c r="P252" s="176">
        <f t="shared" si="20"/>
        <v>0</v>
      </c>
      <c r="Q252" s="176">
        <f t="shared" si="21"/>
        <v>0</v>
      </c>
      <c r="R252" s="176">
        <f t="shared" si="22"/>
        <v>0</v>
      </c>
      <c r="S252" s="176">
        <f t="shared" si="23"/>
        <v>0</v>
      </c>
      <c r="T252" s="180">
        <f t="shared" si="24"/>
        <v>0</v>
      </c>
      <c r="U252" s="176">
        <f t="shared" si="25"/>
        <v>15</v>
      </c>
      <c r="V252" s="27"/>
      <c r="W252" s="125"/>
      <c r="X252" s="125"/>
      <c r="Y252" s="125"/>
      <c r="Z252" s="125"/>
      <c r="AA252" s="125"/>
      <c r="AB252" s="125"/>
      <c r="AC252" s="125"/>
      <c r="AD252" s="125"/>
      <c r="AE252" s="125"/>
      <c r="AF252" s="125"/>
      <c r="AG252" s="125"/>
    </row>
    <row r="253" spans="2:73" hidden="1" x14ac:dyDescent="0.25">
      <c r="B253" s="25"/>
      <c r="C253" s="158">
        <f>IF(C257&gt;1,C251-C249+1,1)</f>
        <v>1</v>
      </c>
      <c r="D253" s="151"/>
      <c r="E253" s="159" t="s">
        <v>299</v>
      </c>
      <c r="F253" s="122"/>
      <c r="G253" s="159"/>
      <c r="H253" s="174">
        <v>6.9444444444444447E-4</v>
      </c>
      <c r="I253" s="159"/>
      <c r="J253" s="173"/>
      <c r="K253" s="105"/>
      <c r="L253" s="27"/>
      <c r="O253" s="257" t="s">
        <v>283</v>
      </c>
      <c r="P253" s="176">
        <f t="shared" si="20"/>
        <v>0</v>
      </c>
      <c r="Q253" s="176">
        <f t="shared" si="21"/>
        <v>0</v>
      </c>
      <c r="R253" s="176">
        <f t="shared" si="22"/>
        <v>0</v>
      </c>
      <c r="S253" s="176">
        <f t="shared" si="23"/>
        <v>0</v>
      </c>
      <c r="T253" s="180">
        <f t="shared" si="24"/>
        <v>0</v>
      </c>
      <c r="U253" s="176">
        <f t="shared" si="25"/>
        <v>15</v>
      </c>
      <c r="V253" s="27"/>
      <c r="W253" s="125"/>
      <c r="X253" s="125"/>
      <c r="Y253" s="125"/>
      <c r="Z253" s="125"/>
      <c r="AA253" s="125"/>
      <c r="AB253" s="125"/>
      <c r="AC253" s="125"/>
      <c r="AD253" s="125"/>
      <c r="AE253" s="125"/>
      <c r="AF253" s="125"/>
      <c r="AG253" s="125"/>
    </row>
    <row r="254" spans="2:73" hidden="1" x14ac:dyDescent="0.25">
      <c r="B254" s="25"/>
      <c r="C254" s="162" t="s">
        <v>267</v>
      </c>
      <c r="D254" s="163"/>
      <c r="E254" s="161">
        <f>SUBTOTAL(9,I20:I242)</f>
        <v>18.5</v>
      </c>
      <c r="F254" s="122"/>
      <c r="G254" s="159"/>
      <c r="H254" s="174">
        <v>0.99930555555555545</v>
      </c>
      <c r="I254" s="159"/>
      <c r="J254" s="173"/>
      <c r="K254" s="105"/>
      <c r="L254" s="27"/>
      <c r="O254" s="257" t="s">
        <v>284</v>
      </c>
      <c r="P254" s="184">
        <f t="shared" si="20"/>
        <v>0</v>
      </c>
      <c r="Q254" s="184">
        <f t="shared" si="21"/>
        <v>0</v>
      </c>
      <c r="R254" s="184">
        <f t="shared" si="22"/>
        <v>0</v>
      </c>
      <c r="S254" s="184">
        <f t="shared" si="23"/>
        <v>0</v>
      </c>
      <c r="T254" s="185">
        <f t="shared" si="24"/>
        <v>0</v>
      </c>
      <c r="U254" s="184">
        <f t="shared" si="25"/>
        <v>15</v>
      </c>
      <c r="V254" s="27"/>
      <c r="W254" s="125"/>
      <c r="X254" s="125"/>
      <c r="Y254" s="125"/>
      <c r="Z254" s="125"/>
      <c r="AA254" s="125"/>
      <c r="AB254" s="125"/>
      <c r="AC254" s="125"/>
      <c r="AD254" s="125"/>
      <c r="AE254" s="125"/>
      <c r="AF254" s="125"/>
      <c r="AG254" s="125"/>
    </row>
    <row r="255" spans="2:73" hidden="1" x14ac:dyDescent="0.25">
      <c r="B255" s="25"/>
      <c r="C255" s="155">
        <f>IF(C253&gt;1,C253-1,0)</f>
        <v>0</v>
      </c>
      <c r="D255" s="163"/>
      <c r="E255" s="157"/>
      <c r="F255" s="122"/>
      <c r="G255" s="159"/>
      <c r="H255" s="174">
        <v>0.33333333333333331</v>
      </c>
      <c r="I255" s="159"/>
      <c r="J255" s="173"/>
      <c r="K255" s="124"/>
      <c r="L255" s="27"/>
      <c r="O255" s="257" t="s">
        <v>285</v>
      </c>
      <c r="P255" s="176">
        <f t="shared" si="20"/>
        <v>0</v>
      </c>
      <c r="Q255" s="176">
        <f t="shared" si="21"/>
        <v>0</v>
      </c>
      <c r="R255" s="176">
        <f t="shared" si="22"/>
        <v>0</v>
      </c>
      <c r="S255" s="176">
        <f t="shared" si="23"/>
        <v>0</v>
      </c>
      <c r="T255" s="180">
        <f t="shared" si="24"/>
        <v>0</v>
      </c>
      <c r="U255" s="176">
        <f t="shared" si="25"/>
        <v>15</v>
      </c>
      <c r="V255" s="27"/>
      <c r="W255" s="125"/>
      <c r="X255" s="125"/>
      <c r="Y255" s="125"/>
      <c r="Z255" s="125"/>
      <c r="AA255" s="125"/>
      <c r="AB255" s="125"/>
      <c r="AC255" s="125"/>
      <c r="AD255" s="125"/>
      <c r="AE255" s="125"/>
      <c r="AF255" s="125"/>
      <c r="AG255" s="125"/>
    </row>
    <row r="256" spans="2:73" hidden="1" x14ac:dyDescent="0.25">
      <c r="B256" s="25"/>
      <c r="C256" s="162" t="s">
        <v>265</v>
      </c>
      <c r="D256" s="163"/>
      <c r="E256" s="150"/>
      <c r="F256" s="111"/>
      <c r="G256" s="159"/>
      <c r="H256" s="174">
        <v>0.58333333333333326</v>
      </c>
      <c r="I256" s="159"/>
      <c r="J256" s="173"/>
      <c r="K256" s="124"/>
      <c r="L256" s="27"/>
      <c r="O256" s="105"/>
      <c r="P256" s="138"/>
      <c r="Q256" s="138"/>
      <c r="R256" s="138"/>
      <c r="S256" s="138"/>
      <c r="T256" s="138"/>
      <c r="U256" s="138"/>
      <c r="V256" s="27"/>
      <c r="W256" s="125"/>
      <c r="X256" s="125"/>
      <c r="Y256" s="125"/>
      <c r="Z256" s="125"/>
      <c r="AA256" s="125"/>
      <c r="AB256" s="125"/>
      <c r="AC256" s="125"/>
      <c r="AD256" s="125"/>
      <c r="AE256" s="125"/>
      <c r="AF256" s="125"/>
      <c r="AG256" s="125"/>
    </row>
    <row r="257" spans="2:33" hidden="1" x14ac:dyDescent="0.25">
      <c r="B257" s="25"/>
      <c r="C257" s="164">
        <v>1</v>
      </c>
      <c r="D257" s="151"/>
      <c r="E257" s="150"/>
      <c r="F257" s="111"/>
      <c r="G257" s="159"/>
      <c r="H257" s="174">
        <v>0.99930555555555545</v>
      </c>
      <c r="I257" s="159"/>
      <c r="J257" s="173"/>
      <c r="K257" s="124"/>
      <c r="L257" s="27"/>
      <c r="O257" s="105"/>
      <c r="P257" s="134" t="s">
        <v>293</v>
      </c>
      <c r="Q257" s="138"/>
      <c r="R257" s="138"/>
      <c r="S257" s="138"/>
      <c r="T257" s="138"/>
      <c r="U257" s="138"/>
      <c r="V257" s="27"/>
      <c r="W257" s="125"/>
      <c r="X257" s="125"/>
      <c r="Y257" s="125"/>
      <c r="Z257" s="125"/>
      <c r="AA257" s="125"/>
      <c r="AB257" s="125"/>
      <c r="AC257" s="125"/>
      <c r="AD257" s="125"/>
      <c r="AE257" s="125"/>
      <c r="AF257" s="125"/>
      <c r="AG257" s="125"/>
    </row>
    <row r="258" spans="2:33" hidden="1" x14ac:dyDescent="0.25">
      <c r="B258" s="25"/>
      <c r="C258" s="153" t="s">
        <v>266</v>
      </c>
      <c r="D258" s="159"/>
      <c r="E258" s="159"/>
      <c r="F258" s="111"/>
      <c r="G258" s="159"/>
      <c r="H258" s="159"/>
      <c r="I258" s="159"/>
      <c r="J258" s="173"/>
      <c r="K258" s="105"/>
      <c r="L258" s="27"/>
      <c r="O258" s="257" t="s">
        <v>277</v>
      </c>
      <c r="P258" s="186">
        <f t="shared" ref="P258:P264" si="26">IF($U306=17.2,IF(R320=1,3.44,0),IF(R320=1,4.3,0))</f>
        <v>0</v>
      </c>
      <c r="Q258" s="186">
        <f t="shared" ref="Q258:Q264" si="27">IF($U306=17.2,IF(S320=1,6.88,0),IF(S320=1,8.6,0))</f>
        <v>0</v>
      </c>
      <c r="R258" s="186">
        <f t="shared" ref="R258:R264" si="28">IF(U306=17.2,IF(T320=1,6.88,0),IF(T320=1,8.6,0))</f>
        <v>0</v>
      </c>
      <c r="S258" s="186">
        <f t="shared" ref="S258:S266" si="29">SUM(P258:R258)</f>
        <v>0</v>
      </c>
      <c r="T258" s="180">
        <f t="shared" ref="T258:T266" si="30">S258</f>
        <v>0</v>
      </c>
      <c r="U258" s="176">
        <f t="shared" ref="U258:U266" si="31">IF(SUM(H282-T258)&gt;0,SUM(H282-T258),0)</f>
        <v>11</v>
      </c>
      <c r="V258" s="27"/>
      <c r="W258" s="125"/>
      <c r="X258" s="125"/>
      <c r="Y258" s="125"/>
      <c r="Z258" s="125"/>
      <c r="AA258" s="125"/>
      <c r="AB258" s="125"/>
      <c r="AC258" s="125"/>
      <c r="AD258" s="125"/>
      <c r="AE258" s="125"/>
      <c r="AF258" s="125"/>
      <c r="AG258" s="125"/>
    </row>
    <row r="259" spans="2:33" hidden="1" x14ac:dyDescent="0.25">
      <c r="B259" s="25"/>
      <c r="C259" s="159">
        <f>IF(H15=0,0,1)</f>
        <v>1</v>
      </c>
      <c r="D259" s="159">
        <f>IF(I15=0,0,1)</f>
        <v>1</v>
      </c>
      <c r="E259" s="159"/>
      <c r="F259" s="122"/>
      <c r="G259" s="175">
        <f>(E248/100)*40</f>
        <v>8.6</v>
      </c>
      <c r="H259" s="162" t="s">
        <v>304</v>
      </c>
      <c r="I259" s="159"/>
      <c r="J259" s="173"/>
      <c r="K259" s="105"/>
      <c r="L259" s="27"/>
      <c r="O259" s="257" t="s">
        <v>278</v>
      </c>
      <c r="P259" s="186">
        <f t="shared" si="26"/>
        <v>0</v>
      </c>
      <c r="Q259" s="186">
        <f t="shared" si="27"/>
        <v>0</v>
      </c>
      <c r="R259" s="186">
        <f t="shared" si="28"/>
        <v>0</v>
      </c>
      <c r="S259" s="186">
        <f t="shared" si="29"/>
        <v>0</v>
      </c>
      <c r="T259" s="180">
        <f t="shared" si="30"/>
        <v>0</v>
      </c>
      <c r="U259" s="176">
        <f t="shared" si="31"/>
        <v>21.5</v>
      </c>
      <c r="V259" s="27"/>
      <c r="W259" s="125"/>
      <c r="X259" s="125"/>
      <c r="Y259" s="125"/>
      <c r="Z259" s="125"/>
      <c r="AA259" s="125"/>
      <c r="AB259" s="125"/>
      <c r="AC259" s="125"/>
      <c r="AD259" s="125"/>
      <c r="AE259" s="125"/>
      <c r="AF259" s="125"/>
      <c r="AG259" s="125"/>
    </row>
    <row r="260" spans="2:33" hidden="1" x14ac:dyDescent="0.25">
      <c r="B260" s="25"/>
      <c r="C260" s="159">
        <f>IF(H16=0,0,1)</f>
        <v>1</v>
      </c>
      <c r="D260" s="159">
        <f>IF(I16=0,0,1)</f>
        <v>1</v>
      </c>
      <c r="E260" s="159"/>
      <c r="F260" s="126"/>
      <c r="G260" s="175">
        <f>(E248/100)*80</f>
        <v>17.2</v>
      </c>
      <c r="H260" s="162" t="s">
        <v>303</v>
      </c>
      <c r="I260" s="159"/>
      <c r="J260" s="159"/>
      <c r="K260" s="105"/>
      <c r="L260" s="27"/>
      <c r="O260" s="257" t="s">
        <v>279</v>
      </c>
      <c r="P260" s="186">
        <f t="shared" si="26"/>
        <v>0</v>
      </c>
      <c r="Q260" s="186">
        <f t="shared" si="27"/>
        <v>0</v>
      </c>
      <c r="R260" s="186">
        <f t="shared" si="28"/>
        <v>0</v>
      </c>
      <c r="S260" s="186">
        <f t="shared" si="29"/>
        <v>0</v>
      </c>
      <c r="T260" s="180">
        <f t="shared" si="30"/>
        <v>0</v>
      </c>
      <c r="U260" s="176">
        <f t="shared" si="31"/>
        <v>21.5</v>
      </c>
      <c r="V260" s="27"/>
      <c r="W260" s="125"/>
      <c r="X260" s="125"/>
      <c r="Y260" s="125"/>
      <c r="Z260" s="125"/>
      <c r="AA260" s="125"/>
      <c r="AB260" s="125"/>
      <c r="AC260" s="125"/>
      <c r="AD260" s="125"/>
      <c r="AE260" s="125"/>
      <c r="AF260" s="125"/>
      <c r="AG260" s="125"/>
    </row>
    <row r="261" spans="2:33" hidden="1" x14ac:dyDescent="0.25">
      <c r="B261" s="25"/>
      <c r="C261" s="159" t="s">
        <v>268</v>
      </c>
      <c r="D261" s="159"/>
      <c r="E261" s="159"/>
      <c r="G261" s="159"/>
      <c r="H261" s="159"/>
      <c r="I261" s="159"/>
      <c r="J261" s="159"/>
      <c r="K261" s="105"/>
      <c r="L261" s="27"/>
      <c r="O261" s="257" t="s">
        <v>280</v>
      </c>
      <c r="P261" s="186">
        <f t="shared" si="26"/>
        <v>0</v>
      </c>
      <c r="Q261" s="186">
        <f t="shared" si="27"/>
        <v>0</v>
      </c>
      <c r="R261" s="186">
        <f t="shared" si="28"/>
        <v>0</v>
      </c>
      <c r="S261" s="186">
        <f t="shared" si="29"/>
        <v>0</v>
      </c>
      <c r="T261" s="180">
        <f t="shared" si="30"/>
        <v>0</v>
      </c>
      <c r="U261" s="176">
        <f t="shared" si="31"/>
        <v>21.5</v>
      </c>
      <c r="V261" s="27"/>
      <c r="W261" s="125"/>
      <c r="X261" s="125"/>
      <c r="Y261" s="125"/>
      <c r="Z261" s="125"/>
      <c r="AA261" s="125"/>
      <c r="AB261" s="125"/>
      <c r="AC261" s="125"/>
      <c r="AD261" s="125"/>
      <c r="AE261" s="125"/>
      <c r="AF261" s="125"/>
      <c r="AG261" s="125"/>
    </row>
    <row r="262" spans="2:33" hidden="1" x14ac:dyDescent="0.25">
      <c r="B262" s="25"/>
      <c r="C262" s="159">
        <f>C259+C260+D260</f>
        <v>3</v>
      </c>
      <c r="D262" s="159"/>
      <c r="E262" s="159"/>
      <c r="F262" s="126"/>
      <c r="G262" s="170"/>
      <c r="H262" s="159"/>
      <c r="I262" s="159"/>
      <c r="J262" s="159"/>
      <c r="K262" s="105"/>
      <c r="L262" s="27"/>
      <c r="O262" s="257" t="s">
        <v>281</v>
      </c>
      <c r="P262" s="186">
        <f t="shared" si="26"/>
        <v>0</v>
      </c>
      <c r="Q262" s="186">
        <f t="shared" si="27"/>
        <v>0</v>
      </c>
      <c r="R262" s="186">
        <f t="shared" si="28"/>
        <v>0</v>
      </c>
      <c r="S262" s="186">
        <f t="shared" si="29"/>
        <v>0</v>
      </c>
      <c r="T262" s="180">
        <f t="shared" si="30"/>
        <v>0</v>
      </c>
      <c r="U262" s="176">
        <f t="shared" si="31"/>
        <v>21.5</v>
      </c>
      <c r="V262" s="27"/>
      <c r="W262" s="125"/>
      <c r="X262" s="125"/>
      <c r="Y262" s="125"/>
      <c r="Z262" s="125"/>
      <c r="AA262" s="125"/>
      <c r="AB262" s="125"/>
      <c r="AC262" s="125"/>
      <c r="AD262" s="125"/>
      <c r="AE262" s="125"/>
      <c r="AF262" s="125"/>
      <c r="AG262" s="125"/>
    </row>
    <row r="263" spans="2:33" hidden="1" x14ac:dyDescent="0.25">
      <c r="B263" s="25"/>
      <c r="C263" s="263" t="s">
        <v>327</v>
      </c>
      <c r="D263" s="166"/>
      <c r="E263" s="151"/>
      <c r="G263" s="111"/>
      <c r="H263" s="111"/>
      <c r="I263" s="111"/>
      <c r="J263" s="27"/>
      <c r="K263" s="27"/>
      <c r="L263" s="27"/>
      <c r="O263" s="257" t="s">
        <v>282</v>
      </c>
      <c r="P263" s="186">
        <f t="shared" si="26"/>
        <v>0</v>
      </c>
      <c r="Q263" s="186">
        <f t="shared" si="27"/>
        <v>0</v>
      </c>
      <c r="R263" s="186">
        <f t="shared" si="28"/>
        <v>0</v>
      </c>
      <c r="S263" s="186">
        <f t="shared" si="29"/>
        <v>0</v>
      </c>
      <c r="T263" s="180">
        <f t="shared" si="30"/>
        <v>0</v>
      </c>
      <c r="U263" s="176">
        <f t="shared" si="31"/>
        <v>21.5</v>
      </c>
      <c r="V263" s="27"/>
      <c r="W263" s="125"/>
      <c r="X263" s="125"/>
      <c r="Y263" s="125"/>
      <c r="Z263" s="125"/>
      <c r="AA263" s="125"/>
      <c r="AB263" s="125"/>
      <c r="AC263" s="125"/>
      <c r="AD263" s="125"/>
      <c r="AE263" s="125"/>
      <c r="AF263" s="125"/>
      <c r="AG263" s="125"/>
    </row>
    <row r="264" spans="2:33" hidden="1" x14ac:dyDescent="0.25">
      <c r="B264" s="25"/>
      <c r="C264" s="264">
        <f>IF(C257=5,1,IF(C257=4,1,0))</f>
        <v>0</v>
      </c>
      <c r="D264" s="166"/>
      <c r="E264" s="151"/>
      <c r="G264" s="111"/>
      <c r="H264" s="126"/>
      <c r="I264" s="126"/>
      <c r="J264" s="105"/>
      <c r="K264" s="105"/>
      <c r="L264" s="27"/>
      <c r="O264" s="257" t="s">
        <v>283</v>
      </c>
      <c r="P264" s="186">
        <f t="shared" si="26"/>
        <v>0</v>
      </c>
      <c r="Q264" s="186">
        <f t="shared" si="27"/>
        <v>0</v>
      </c>
      <c r="R264" s="186">
        <f t="shared" si="28"/>
        <v>0</v>
      </c>
      <c r="S264" s="186">
        <f t="shared" si="29"/>
        <v>0</v>
      </c>
      <c r="T264" s="180">
        <f t="shared" si="30"/>
        <v>0</v>
      </c>
      <c r="U264" s="176">
        <f t="shared" si="31"/>
        <v>21.5</v>
      </c>
      <c r="V264" s="27"/>
      <c r="W264" s="125"/>
      <c r="X264" s="125"/>
      <c r="Y264" s="125"/>
      <c r="Z264" s="125"/>
      <c r="AA264" s="125"/>
      <c r="AB264" s="125"/>
      <c r="AC264" s="125"/>
      <c r="AD264" s="125"/>
      <c r="AE264" s="125"/>
      <c r="AF264" s="125"/>
      <c r="AG264" s="125"/>
    </row>
    <row r="265" spans="2:33" hidden="1" x14ac:dyDescent="0.25">
      <c r="B265" s="25"/>
      <c r="C265" s="130"/>
      <c r="D265" s="130"/>
      <c r="G265" s="111"/>
      <c r="H265" s="126"/>
      <c r="I265" s="126"/>
      <c r="J265" s="105"/>
      <c r="K265" s="105"/>
      <c r="L265" s="27"/>
      <c r="O265" s="257" t="s">
        <v>284</v>
      </c>
      <c r="P265" s="189">
        <f>IF($U313&gt;17.1,IF(R327=1,3.44,0),IF(R327=1,4.3,0))</f>
        <v>0</v>
      </c>
      <c r="Q265" s="189">
        <f>IF($U313&gt;17.1,IF(S327=1,6.88,0),IF(S327=1,8.6,0))</f>
        <v>0</v>
      </c>
      <c r="R265" s="189">
        <f>IF(U313&gt;17.1,IF(T327=1,6.88,0),IF(T327=1,8.6,0))</f>
        <v>0</v>
      </c>
      <c r="S265" s="190">
        <f>SUM(P265:R265)</f>
        <v>0</v>
      </c>
      <c r="T265" s="191">
        <f t="shared" si="30"/>
        <v>0</v>
      </c>
      <c r="U265" s="192">
        <f>IF(SUM(H289-T265)&gt;0,SUM(H289-T265),0)</f>
        <v>17.2</v>
      </c>
      <c r="V265" s="27"/>
      <c r="W265" s="125"/>
      <c r="X265" s="125"/>
      <c r="Y265" s="125"/>
      <c r="Z265" s="125"/>
      <c r="AA265" s="125"/>
      <c r="AB265" s="125"/>
      <c r="AC265" s="125"/>
      <c r="AD265" s="125"/>
      <c r="AE265" s="125"/>
      <c r="AF265" s="125"/>
      <c r="AG265" s="125"/>
    </row>
    <row r="266" spans="2:33" hidden="1" x14ac:dyDescent="0.25">
      <c r="B266" s="25"/>
      <c r="D266" s="122"/>
      <c r="E266" s="122"/>
      <c r="F266" s="122"/>
      <c r="G266" s="122"/>
      <c r="H266" s="122"/>
      <c r="I266" s="126"/>
      <c r="J266" s="128"/>
      <c r="K266" s="122"/>
      <c r="L266" s="27"/>
      <c r="O266" s="257" t="s">
        <v>285</v>
      </c>
      <c r="P266" s="186">
        <f>IF($U314=17.2,IF(R328=1,3.44,0),IF(R328=1,4.3,0))</f>
        <v>0</v>
      </c>
      <c r="Q266" s="186">
        <f>IF($U314=17.2,IF(S328=1,6.88,0),IF(S328=1,8.6,0))</f>
        <v>0</v>
      </c>
      <c r="R266" s="186">
        <f>IF(U314=17.2,IF(T328=1,6.88,0),IF(T328=1,8.6,0))</f>
        <v>0</v>
      </c>
      <c r="S266" s="187">
        <f t="shared" si="29"/>
        <v>0</v>
      </c>
      <c r="T266" s="180">
        <f t="shared" si="30"/>
        <v>0</v>
      </c>
      <c r="U266" s="176">
        <f t="shared" si="31"/>
        <v>21.5</v>
      </c>
      <c r="V266" s="27"/>
      <c r="W266" s="125"/>
      <c r="X266" s="125"/>
      <c r="Y266" s="125"/>
      <c r="Z266" s="125"/>
      <c r="AA266" s="125"/>
      <c r="AB266" s="125"/>
      <c r="AC266" s="125"/>
      <c r="AD266" s="125"/>
      <c r="AE266" s="125"/>
      <c r="AF266" s="125"/>
      <c r="AG266" s="125"/>
    </row>
    <row r="267" spans="2:33" hidden="1" x14ac:dyDescent="0.25">
      <c r="B267" s="25"/>
      <c r="C267" s="122"/>
      <c r="D267" s="122"/>
      <c r="E267" s="122"/>
      <c r="F267" s="122"/>
      <c r="G267" s="122"/>
      <c r="H267" s="122"/>
      <c r="I267" s="126"/>
      <c r="J267" s="128"/>
      <c r="K267" s="27"/>
      <c r="L267" s="27"/>
      <c r="O267" s="142"/>
      <c r="P267" s="142"/>
      <c r="Q267" s="142"/>
      <c r="R267" s="142"/>
      <c r="S267" s="142"/>
      <c r="T267" s="142"/>
      <c r="U267" s="105"/>
      <c r="V267" s="27"/>
      <c r="W267" s="125"/>
      <c r="X267" s="125"/>
      <c r="Y267" s="125"/>
      <c r="Z267" s="125"/>
      <c r="AA267" s="125"/>
      <c r="AB267" s="125"/>
      <c r="AC267" s="125"/>
      <c r="AD267" s="125"/>
      <c r="AE267" s="125"/>
      <c r="AF267" s="125"/>
      <c r="AG267" s="125"/>
    </row>
    <row r="268" spans="2:33" hidden="1" x14ac:dyDescent="0.25">
      <c r="B268" s="25"/>
      <c r="C268" s="152" t="s">
        <v>302</v>
      </c>
      <c r="E268" s="111"/>
      <c r="G268" s="111"/>
      <c r="H268" s="111"/>
      <c r="I268" s="111"/>
      <c r="J268" s="105"/>
      <c r="K268" s="105"/>
      <c r="L268" s="27"/>
      <c r="O268" s="98"/>
      <c r="P268" s="143" t="s">
        <v>289</v>
      </c>
      <c r="Q268" s="137"/>
      <c r="R268" s="137"/>
      <c r="S268" s="137"/>
      <c r="T268" s="137"/>
      <c r="U268" s="176"/>
      <c r="V268" s="27"/>
      <c r="W268" s="125"/>
      <c r="X268" s="125"/>
      <c r="Y268" s="125"/>
      <c r="Z268" s="125"/>
      <c r="AA268" s="125"/>
      <c r="AB268" s="125"/>
      <c r="AC268" s="125"/>
      <c r="AD268" s="125"/>
      <c r="AE268" s="125"/>
      <c r="AF268" s="125"/>
      <c r="AG268" s="125"/>
    </row>
    <row r="269" spans="2:33" hidden="1" x14ac:dyDescent="0.25">
      <c r="B269" s="25"/>
      <c r="C269" s="159"/>
      <c r="D269" s="159"/>
      <c r="E269" s="170"/>
      <c r="G269" s="111"/>
      <c r="H269" s="111"/>
      <c r="I269" s="111"/>
      <c r="J269" s="27"/>
      <c r="K269" s="27"/>
      <c r="L269" s="27"/>
      <c r="O269" s="98"/>
      <c r="P269" s="138"/>
      <c r="Q269" s="138"/>
      <c r="R269" s="138"/>
      <c r="S269" s="138"/>
      <c r="T269" s="138"/>
      <c r="U269" s="138"/>
      <c r="V269" s="27"/>
      <c r="W269" s="125"/>
      <c r="X269" s="125"/>
      <c r="Y269" s="125"/>
      <c r="Z269" s="125"/>
      <c r="AA269" s="125"/>
      <c r="AB269" s="125"/>
      <c r="AC269" s="125"/>
      <c r="AD269" s="125"/>
      <c r="AE269" s="125"/>
      <c r="AF269" s="125"/>
      <c r="AG269" s="125"/>
    </row>
    <row r="270" spans="2:33" hidden="1" x14ac:dyDescent="0.25">
      <c r="B270" s="25"/>
      <c r="C270" s="171" t="b">
        <v>0</v>
      </c>
      <c r="D270" s="170">
        <f>IF(C270=TRUE,1,0)</f>
        <v>0</v>
      </c>
      <c r="E270" s="170" t="s">
        <v>300</v>
      </c>
      <c r="G270" s="111"/>
      <c r="H270" s="111"/>
      <c r="I270" s="111"/>
      <c r="J270" s="27"/>
      <c r="K270" s="27"/>
      <c r="L270" s="27"/>
      <c r="O270" s="136" t="s">
        <v>277</v>
      </c>
      <c r="P270" s="177">
        <f t="shared" ref="P270:P278" si="32">IF(R320=1,($E$248/100)*20,0)</f>
        <v>0</v>
      </c>
      <c r="Q270" s="177">
        <f t="shared" ref="Q270:Q278" si="33">IF(S320=1,($E$248/100)*40,0)</f>
        <v>0</v>
      </c>
      <c r="R270" s="177">
        <f t="shared" ref="R270:R278" si="34">IF(T320=1,($E$248/100)*40,0)</f>
        <v>0</v>
      </c>
      <c r="S270" s="177">
        <f>SUM(P270:R270)</f>
        <v>0</v>
      </c>
      <c r="T270" s="178">
        <f>S270</f>
        <v>0</v>
      </c>
      <c r="U270" s="179">
        <f t="shared" ref="U270:U278" si="35">IF(SUM(G282-T270)&gt;0,SUM(G282-T270),0)</f>
        <v>8.6</v>
      </c>
      <c r="V270" s="27"/>
      <c r="W270" s="125"/>
      <c r="X270" s="125"/>
      <c r="Y270" s="125"/>
      <c r="Z270" s="125"/>
      <c r="AA270" s="125"/>
      <c r="AB270" s="125"/>
      <c r="AC270" s="125"/>
      <c r="AD270" s="125"/>
      <c r="AE270" s="125"/>
      <c r="AF270" s="125"/>
      <c r="AG270" s="125"/>
    </row>
    <row r="271" spans="2:33" hidden="1" x14ac:dyDescent="0.25">
      <c r="B271" s="25"/>
      <c r="C271" s="170"/>
      <c r="D271" s="170"/>
      <c r="E271" s="170"/>
      <c r="G271" s="111"/>
      <c r="H271" s="111"/>
      <c r="I271" s="111"/>
      <c r="J271" s="27"/>
      <c r="K271" s="27"/>
      <c r="L271" s="27"/>
      <c r="O271" s="136" t="s">
        <v>278</v>
      </c>
      <c r="P271" s="177">
        <f t="shared" si="32"/>
        <v>0</v>
      </c>
      <c r="Q271" s="177">
        <f t="shared" si="33"/>
        <v>0</v>
      </c>
      <c r="R271" s="177">
        <f t="shared" si="34"/>
        <v>0</v>
      </c>
      <c r="S271" s="177">
        <f t="shared" ref="S271:S278" si="36">SUM(P271:R271)</f>
        <v>0</v>
      </c>
      <c r="T271" s="178">
        <f t="shared" ref="T271:T278" si="37">S271</f>
        <v>0</v>
      </c>
      <c r="U271" s="179">
        <f t="shared" si="35"/>
        <v>17.2</v>
      </c>
      <c r="V271" s="27"/>
      <c r="W271" s="125"/>
      <c r="X271" s="125"/>
      <c r="Y271" s="125"/>
      <c r="Z271" s="125"/>
      <c r="AA271" s="125"/>
      <c r="AB271" s="125"/>
      <c r="AC271" s="125"/>
      <c r="AD271" s="125"/>
      <c r="AE271" s="125"/>
      <c r="AF271" s="125"/>
      <c r="AG271" s="125"/>
    </row>
    <row r="272" spans="2:33" hidden="1" x14ac:dyDescent="0.25">
      <c r="B272" s="25"/>
      <c r="C272" s="171" t="b">
        <v>0</v>
      </c>
      <c r="D272" s="170">
        <f>IF(C272=TRUE,0,1)</f>
        <v>1</v>
      </c>
      <c r="E272" s="170" t="s">
        <v>326</v>
      </c>
      <c r="G272" s="111"/>
      <c r="H272" s="111"/>
      <c r="I272" s="111"/>
      <c r="J272" s="27"/>
      <c r="K272" s="27"/>
      <c r="L272" s="27"/>
      <c r="O272" s="136" t="s">
        <v>279</v>
      </c>
      <c r="P272" s="177">
        <f t="shared" si="32"/>
        <v>0</v>
      </c>
      <c r="Q272" s="177">
        <f t="shared" si="33"/>
        <v>0</v>
      </c>
      <c r="R272" s="177">
        <f t="shared" si="34"/>
        <v>0</v>
      </c>
      <c r="S272" s="177">
        <f t="shared" si="36"/>
        <v>0</v>
      </c>
      <c r="T272" s="178">
        <f t="shared" si="37"/>
        <v>0</v>
      </c>
      <c r="U272" s="179">
        <f t="shared" si="35"/>
        <v>17.2</v>
      </c>
      <c r="V272" s="27"/>
      <c r="W272" s="125"/>
      <c r="X272" s="125"/>
      <c r="Y272" s="125"/>
      <c r="Z272" s="125"/>
      <c r="AA272" s="125"/>
      <c r="AB272" s="125"/>
      <c r="AC272" s="125"/>
      <c r="AD272" s="125"/>
      <c r="AE272" s="125"/>
      <c r="AF272" s="125"/>
      <c r="AG272" s="125"/>
    </row>
    <row r="273" spans="2:33" hidden="1" x14ac:dyDescent="0.25">
      <c r="B273" s="25"/>
      <c r="G273" s="111"/>
      <c r="H273" s="111"/>
      <c r="I273" s="111"/>
      <c r="J273" s="27"/>
      <c r="K273" s="27"/>
      <c r="L273" s="27"/>
      <c r="O273" s="136" t="s">
        <v>280</v>
      </c>
      <c r="P273" s="177">
        <f t="shared" si="32"/>
        <v>0</v>
      </c>
      <c r="Q273" s="177">
        <f t="shared" si="33"/>
        <v>0</v>
      </c>
      <c r="R273" s="177">
        <f t="shared" si="34"/>
        <v>0</v>
      </c>
      <c r="S273" s="177">
        <f t="shared" si="36"/>
        <v>0</v>
      </c>
      <c r="T273" s="178">
        <f t="shared" si="37"/>
        <v>0</v>
      </c>
      <c r="U273" s="179">
        <f t="shared" si="35"/>
        <v>17.2</v>
      </c>
      <c r="V273" s="27"/>
      <c r="W273" s="125"/>
      <c r="X273" s="125"/>
      <c r="Y273" s="125"/>
      <c r="Z273" s="125"/>
      <c r="AA273" s="125"/>
      <c r="AB273" s="125"/>
      <c r="AC273" s="125"/>
      <c r="AD273" s="125"/>
      <c r="AE273" s="125"/>
      <c r="AF273" s="125"/>
      <c r="AG273" s="125"/>
    </row>
    <row r="274" spans="2:33" hidden="1" x14ac:dyDescent="0.25">
      <c r="B274" s="25"/>
      <c r="C274" s="472" t="s">
        <v>276</v>
      </c>
      <c r="D274" s="472"/>
      <c r="E274" s="472"/>
      <c r="F274" s="471" t="s">
        <v>286</v>
      </c>
      <c r="G274" s="471"/>
      <c r="H274" s="140">
        <v>0.5</v>
      </c>
      <c r="I274" s="204">
        <v>0.25</v>
      </c>
      <c r="J274" s="205">
        <v>1</v>
      </c>
      <c r="K274" s="204">
        <v>0.25</v>
      </c>
      <c r="L274" s="27"/>
      <c r="O274" s="136" t="s">
        <v>281</v>
      </c>
      <c r="P274" s="177">
        <f t="shared" si="32"/>
        <v>0</v>
      </c>
      <c r="Q274" s="177">
        <f t="shared" si="33"/>
        <v>0</v>
      </c>
      <c r="R274" s="177">
        <f t="shared" si="34"/>
        <v>0</v>
      </c>
      <c r="S274" s="177">
        <f t="shared" si="36"/>
        <v>0</v>
      </c>
      <c r="T274" s="178">
        <f t="shared" si="37"/>
        <v>0</v>
      </c>
      <c r="U274" s="179">
        <f t="shared" si="35"/>
        <v>17.2</v>
      </c>
      <c r="V274" s="27"/>
      <c r="W274" s="125"/>
      <c r="X274" s="125"/>
      <c r="Y274" s="125"/>
      <c r="Z274" s="125"/>
      <c r="AA274" s="125"/>
      <c r="AB274" s="125"/>
      <c r="AC274" s="125"/>
      <c r="AD274" s="125"/>
      <c r="AE274" s="125"/>
      <c r="AF274" s="125"/>
      <c r="AG274" s="125"/>
    </row>
    <row r="275" spans="2:33" hidden="1" x14ac:dyDescent="0.25">
      <c r="B275" s="25"/>
      <c r="C275" s="472"/>
      <c r="D275" s="472"/>
      <c r="E275" s="472"/>
      <c r="F275" s="471"/>
      <c r="G275" s="471"/>
      <c r="H275" s="140">
        <v>0.33333333333333331</v>
      </c>
      <c r="I275" s="204">
        <v>0.33333333333333331</v>
      </c>
      <c r="J275" s="206">
        <v>0.33333333333333331</v>
      </c>
      <c r="K275" s="204">
        <v>0.33333333333333331</v>
      </c>
      <c r="L275" s="27"/>
      <c r="O275" s="136" t="s">
        <v>282</v>
      </c>
      <c r="P275" s="177">
        <f t="shared" si="32"/>
        <v>0</v>
      </c>
      <c r="Q275" s="177">
        <f t="shared" si="33"/>
        <v>0</v>
      </c>
      <c r="R275" s="177">
        <f t="shared" si="34"/>
        <v>0</v>
      </c>
      <c r="S275" s="177">
        <f t="shared" si="36"/>
        <v>0</v>
      </c>
      <c r="T275" s="178">
        <f t="shared" si="37"/>
        <v>0</v>
      </c>
      <c r="U275" s="179">
        <f t="shared" si="35"/>
        <v>17.2</v>
      </c>
      <c r="V275" s="27"/>
      <c r="W275" s="125"/>
      <c r="X275" s="125"/>
      <c r="Y275" s="125"/>
      <c r="Z275" s="125"/>
      <c r="AA275" s="125"/>
      <c r="AB275" s="125"/>
      <c r="AC275" s="125"/>
      <c r="AD275" s="125"/>
      <c r="AE275" s="125"/>
      <c r="AF275" s="125"/>
      <c r="AG275" s="125"/>
    </row>
    <row r="276" spans="2:33" hidden="1" x14ac:dyDescent="0.25">
      <c r="B276" s="25"/>
      <c r="C276" s="472"/>
      <c r="D276" s="472"/>
      <c r="E276" s="472"/>
      <c r="F276" s="471"/>
      <c r="G276" s="471"/>
      <c r="H276" s="140">
        <v>0.25</v>
      </c>
      <c r="I276" s="204">
        <v>0.5</v>
      </c>
      <c r="J276" s="206">
        <v>0.58333333333333337</v>
      </c>
      <c r="K276" s="204">
        <v>0.5</v>
      </c>
      <c r="L276" s="27"/>
      <c r="O276" s="136" t="s">
        <v>283</v>
      </c>
      <c r="P276" s="177">
        <f t="shared" si="32"/>
        <v>0</v>
      </c>
      <c r="Q276" s="177">
        <f t="shared" si="33"/>
        <v>0</v>
      </c>
      <c r="R276" s="177">
        <f t="shared" si="34"/>
        <v>0</v>
      </c>
      <c r="S276" s="177">
        <f t="shared" si="36"/>
        <v>0</v>
      </c>
      <c r="T276" s="178">
        <f t="shared" si="37"/>
        <v>0</v>
      </c>
      <c r="U276" s="179">
        <f t="shared" si="35"/>
        <v>17.2</v>
      </c>
      <c r="V276" s="27"/>
      <c r="W276" s="125"/>
      <c r="X276" s="125"/>
      <c r="Y276" s="125"/>
      <c r="Z276" s="125"/>
      <c r="AA276" s="125"/>
      <c r="AB276" s="125"/>
      <c r="AC276" s="125"/>
      <c r="AD276" s="125"/>
      <c r="AE276" s="125"/>
      <c r="AF276" s="125"/>
      <c r="AG276" s="125"/>
    </row>
    <row r="277" spans="2:33" hidden="1" x14ac:dyDescent="0.25">
      <c r="B277" s="25"/>
      <c r="C277" s="472"/>
      <c r="D277" s="472"/>
      <c r="E277" s="472"/>
      <c r="F277" s="471"/>
      <c r="G277" s="471"/>
      <c r="H277" s="137"/>
      <c r="I277" s="198"/>
      <c r="J277" s="198"/>
      <c r="K277" s="205">
        <v>1</v>
      </c>
      <c r="L277" s="27"/>
      <c r="O277" s="136" t="s">
        <v>284</v>
      </c>
      <c r="P277" s="181">
        <f t="shared" si="32"/>
        <v>0</v>
      </c>
      <c r="Q277" s="181">
        <f t="shared" si="33"/>
        <v>0</v>
      </c>
      <c r="R277" s="181">
        <f t="shared" si="34"/>
        <v>0</v>
      </c>
      <c r="S277" s="181">
        <f t="shared" si="36"/>
        <v>0</v>
      </c>
      <c r="T277" s="182">
        <f t="shared" si="37"/>
        <v>0</v>
      </c>
      <c r="U277" s="183">
        <f>IF(SUM(G289-T277)&gt;0,SUM(G289-T277),0)</f>
        <v>21.5</v>
      </c>
      <c r="V277" s="27"/>
      <c r="W277" s="125"/>
      <c r="X277" s="125"/>
      <c r="Y277" s="125"/>
      <c r="Z277" s="125"/>
      <c r="AA277" s="125"/>
      <c r="AB277" s="125"/>
      <c r="AC277" s="125"/>
      <c r="AD277" s="125"/>
      <c r="AE277" s="125"/>
      <c r="AF277" s="125"/>
      <c r="AG277" s="125"/>
    </row>
    <row r="278" spans="2:33" hidden="1" x14ac:dyDescent="0.25">
      <c r="B278" s="25"/>
      <c r="J278" s="27"/>
      <c r="K278" s="27"/>
      <c r="L278" s="27"/>
      <c r="O278" s="136" t="s">
        <v>285</v>
      </c>
      <c r="P278" s="177">
        <f t="shared" si="32"/>
        <v>0</v>
      </c>
      <c r="Q278" s="177">
        <f t="shared" si="33"/>
        <v>0</v>
      </c>
      <c r="R278" s="177">
        <f t="shared" si="34"/>
        <v>0</v>
      </c>
      <c r="S278" s="177">
        <f t="shared" si="36"/>
        <v>0</v>
      </c>
      <c r="T278" s="178">
        <f t="shared" si="37"/>
        <v>0</v>
      </c>
      <c r="U278" s="179">
        <f t="shared" si="35"/>
        <v>17.2</v>
      </c>
      <c r="V278" s="27"/>
      <c r="W278" s="125"/>
      <c r="X278" s="125"/>
      <c r="Y278" s="125"/>
      <c r="Z278" s="125"/>
      <c r="AA278" s="125"/>
      <c r="AB278" s="125"/>
      <c r="AC278" s="125"/>
      <c r="AD278" s="125"/>
      <c r="AE278" s="125"/>
      <c r="AF278" s="125"/>
      <c r="AG278" s="125"/>
    </row>
    <row r="279" spans="2:33" hidden="1" x14ac:dyDescent="0.25">
      <c r="B279" s="25"/>
      <c r="C279" s="133"/>
      <c r="D279" s="133"/>
      <c r="E279" s="139">
        <v>1</v>
      </c>
      <c r="F279" s="197">
        <v>2</v>
      </c>
      <c r="G279" s="197">
        <v>3</v>
      </c>
      <c r="H279" s="197">
        <v>4</v>
      </c>
      <c r="I279" s="197">
        <v>5</v>
      </c>
      <c r="J279" s="197">
        <v>6</v>
      </c>
      <c r="K279" s="138"/>
      <c r="L279" s="27"/>
      <c r="O279" s="27"/>
      <c r="P279" s="27"/>
      <c r="Q279" s="142"/>
      <c r="R279" s="142"/>
      <c r="S279" s="142"/>
      <c r="T279" s="142"/>
      <c r="U279" s="105"/>
      <c r="V279" s="27"/>
      <c r="W279" s="125"/>
      <c r="X279" s="125"/>
      <c r="Y279" s="125"/>
      <c r="Z279" s="125"/>
      <c r="AA279" s="125"/>
      <c r="AB279" s="125"/>
      <c r="AC279" s="125"/>
      <c r="AD279" s="125"/>
      <c r="AE279" s="125"/>
      <c r="AF279" s="125"/>
      <c r="AG279" s="125"/>
    </row>
    <row r="280" spans="2:33" hidden="1" x14ac:dyDescent="0.25">
      <c r="B280" s="25"/>
      <c r="C280" s="133"/>
      <c r="D280" s="133"/>
      <c r="E280" s="209" t="s">
        <v>89</v>
      </c>
      <c r="F280" s="217" t="s">
        <v>90</v>
      </c>
      <c r="G280" s="217" t="s">
        <v>84</v>
      </c>
      <c r="H280" s="217" t="s">
        <v>91</v>
      </c>
      <c r="I280" s="217" t="s">
        <v>92</v>
      </c>
      <c r="J280" s="217" t="s">
        <v>275</v>
      </c>
      <c r="K280" s="138"/>
      <c r="L280" s="27"/>
      <c r="O280" s="98"/>
      <c r="P280" s="138"/>
      <c r="Q280" s="138"/>
      <c r="R280" s="138"/>
      <c r="S280" s="138"/>
      <c r="T280" s="138"/>
      <c r="U280" s="138"/>
      <c r="V280" s="27"/>
      <c r="W280" s="125"/>
      <c r="X280" s="125"/>
      <c r="Y280" s="125"/>
      <c r="Z280" s="125"/>
      <c r="AA280" s="125"/>
      <c r="AB280" s="125"/>
      <c r="AC280" s="125"/>
      <c r="AD280" s="125"/>
      <c r="AE280" s="125"/>
      <c r="AF280" s="125"/>
      <c r="AG280" s="125"/>
    </row>
    <row r="281" spans="2:33" ht="18.75" hidden="1" customHeight="1" x14ac:dyDescent="0.25">
      <c r="B281" s="25"/>
      <c r="C281" s="133"/>
      <c r="D281" s="138"/>
      <c r="E281" s="138"/>
      <c r="F281" s="198"/>
      <c r="G281" s="198"/>
      <c r="H281" s="198"/>
      <c r="I281" s="198"/>
      <c r="J281" s="198"/>
      <c r="K281" s="138"/>
      <c r="L281" s="27"/>
      <c r="O281" s="98"/>
      <c r="P281" s="134" t="s">
        <v>291</v>
      </c>
      <c r="Q281" s="138"/>
      <c r="R281" s="138"/>
      <c r="S281" s="138"/>
      <c r="T281" s="138"/>
      <c r="U281" s="138"/>
      <c r="V281" s="27"/>
      <c r="W281" s="125"/>
      <c r="X281" s="125"/>
      <c r="Y281" s="125"/>
      <c r="Z281" s="125"/>
      <c r="AA281" s="125"/>
      <c r="AB281" s="125"/>
      <c r="AC281" s="125"/>
      <c r="AD281" s="125"/>
      <c r="AE281" s="125"/>
      <c r="AF281" s="125"/>
      <c r="AG281" s="125"/>
    </row>
    <row r="282" spans="2:33" ht="18.75" hidden="1" customHeight="1" x14ac:dyDescent="0.25">
      <c r="B282" s="25"/>
      <c r="C282" s="133"/>
      <c r="D282" s="133" t="s">
        <v>277</v>
      </c>
      <c r="E282" s="137">
        <f t="shared" ref="E282:E290" si="38">IF(T306&gt;$H$274,15,IF(T306&gt;$H$275,7.5,IF(T306&gt;$H$276,4.5,0)))</f>
        <v>7.5</v>
      </c>
      <c r="F282" s="198">
        <f t="shared" ref="F282:F290" si="39">IF(T306&gt;$I$276,21.5,IF(T306&gt;$I$275,11,IF(T306&gt;$I$274,6.5,0)))</f>
        <v>11</v>
      </c>
      <c r="G282" s="199">
        <f>IF(T306&gt;=$J$276,$G$260,IF(T306&gt;=$J$275,$G$259,0))</f>
        <v>8.6</v>
      </c>
      <c r="H282" s="199">
        <f>IF(T306&gt;K276,21.5,IF(T306&gt;K275,11,IF(T306&gt;K274,6.5,0)))</f>
        <v>11</v>
      </c>
      <c r="I282" s="200">
        <f t="shared" ref="I282:I290" si="40">H282</f>
        <v>11</v>
      </c>
      <c r="J282" s="200">
        <f>G282</f>
        <v>8.6</v>
      </c>
      <c r="K282" s="138"/>
      <c r="L282" s="27"/>
      <c r="O282" s="136" t="s">
        <v>277</v>
      </c>
      <c r="P282" s="186">
        <f t="shared" ref="P282:P290" si="41">IF(R320=1,4.3,0)</f>
        <v>0</v>
      </c>
      <c r="Q282" s="186">
        <f t="shared" ref="Q282:Q290" si="42">IF(S320=1,8.6,0)</f>
        <v>0</v>
      </c>
      <c r="R282" s="186">
        <f t="shared" ref="R282:R290" si="43">IF(T320=1,8.6,0)</f>
        <v>0</v>
      </c>
      <c r="S282" s="187">
        <f t="shared" ref="S282:S290" si="44">SUM(P282:R282)</f>
        <v>0</v>
      </c>
      <c r="T282" s="180">
        <f t="shared" ref="T282:T290" si="45">S282</f>
        <v>0</v>
      </c>
      <c r="U282" s="176">
        <f t="shared" ref="U282:U290" si="46">IF(SUM(F282-T282)&gt;0,SUM(F282-T282),0)</f>
        <v>11</v>
      </c>
      <c r="V282" s="27"/>
      <c r="W282" s="125"/>
      <c r="X282" s="125"/>
      <c r="Y282" s="125"/>
      <c r="Z282" s="125"/>
      <c r="AA282" s="125"/>
      <c r="AB282" s="125"/>
      <c r="AC282" s="125"/>
      <c r="AD282" s="125"/>
      <c r="AE282" s="125"/>
      <c r="AF282" s="125"/>
      <c r="AG282" s="125"/>
    </row>
    <row r="283" spans="2:33" ht="18.75" hidden="1" customHeight="1" x14ac:dyDescent="0.25">
      <c r="B283" s="25"/>
      <c r="C283" s="133"/>
      <c r="D283" s="133" t="s">
        <v>278</v>
      </c>
      <c r="E283" s="137">
        <f t="shared" si="38"/>
        <v>15</v>
      </c>
      <c r="F283" s="198">
        <f t="shared" si="39"/>
        <v>21.5</v>
      </c>
      <c r="G283" s="199">
        <f>IF(T307=$J$274,E248,IF(T307&gt;=$J$276,$G$260,IF(T307&gt;=$J$275,$G$259,0)))</f>
        <v>17.2</v>
      </c>
      <c r="H283" s="199">
        <f t="shared" ref="H283:H288" si="47">IF(T307=$K$277,IF(T307&gt;$K$276,17.2,IF(T307&gt;$K$275,8.8,IF(T307&gt;$K$274,5.2,0))),IF(T307&gt;$K$276,21.5,IF(T307&gt;$K$275,11,IF(T307&gt;$K$274,6.5,0))))</f>
        <v>21.5</v>
      </c>
      <c r="I283" s="200">
        <f t="shared" si="40"/>
        <v>21.5</v>
      </c>
      <c r="J283" s="200">
        <f t="shared" ref="J283:J290" si="48">G283</f>
        <v>17.2</v>
      </c>
      <c r="K283" s="138"/>
      <c r="L283" s="27"/>
      <c r="O283" s="136" t="s">
        <v>278</v>
      </c>
      <c r="P283" s="186">
        <f t="shared" si="41"/>
        <v>0</v>
      </c>
      <c r="Q283" s="186">
        <f t="shared" si="42"/>
        <v>0</v>
      </c>
      <c r="R283" s="186">
        <f t="shared" si="43"/>
        <v>0</v>
      </c>
      <c r="S283" s="187">
        <f t="shared" si="44"/>
        <v>0</v>
      </c>
      <c r="T283" s="180">
        <f t="shared" si="45"/>
        <v>0</v>
      </c>
      <c r="U283" s="176">
        <f t="shared" si="46"/>
        <v>21.5</v>
      </c>
      <c r="V283" s="27"/>
      <c r="W283" s="125"/>
      <c r="X283" s="125"/>
      <c r="Y283" s="125"/>
      <c r="Z283" s="125"/>
      <c r="AA283" s="125"/>
      <c r="AB283" s="125"/>
      <c r="AC283" s="125"/>
      <c r="AD283" s="125"/>
      <c r="AE283" s="125"/>
      <c r="AF283" s="125"/>
      <c r="AG283" s="125"/>
    </row>
    <row r="284" spans="2:33" ht="18.75" hidden="1" customHeight="1" x14ac:dyDescent="0.25">
      <c r="B284" s="25"/>
      <c r="C284" s="133"/>
      <c r="D284" s="133" t="s">
        <v>279</v>
      </c>
      <c r="E284" s="137">
        <f t="shared" si="38"/>
        <v>15</v>
      </c>
      <c r="F284" s="198">
        <f t="shared" si="39"/>
        <v>21.5</v>
      </c>
      <c r="G284" s="199">
        <f>IF(T308=$J$274,E248,IF(T308&gt;=$J$276,$G$260,IF(T308&gt;=$J$275,$G$259,0)))</f>
        <v>17.2</v>
      </c>
      <c r="H284" s="199">
        <f t="shared" si="47"/>
        <v>21.5</v>
      </c>
      <c r="I284" s="200">
        <f t="shared" si="40"/>
        <v>21.5</v>
      </c>
      <c r="J284" s="200">
        <f t="shared" si="48"/>
        <v>17.2</v>
      </c>
      <c r="K284" s="138"/>
      <c r="L284" s="27"/>
      <c r="O284" s="136" t="s">
        <v>279</v>
      </c>
      <c r="P284" s="186">
        <f t="shared" si="41"/>
        <v>0</v>
      </c>
      <c r="Q284" s="186">
        <f t="shared" si="42"/>
        <v>0</v>
      </c>
      <c r="R284" s="186">
        <f t="shared" si="43"/>
        <v>0</v>
      </c>
      <c r="S284" s="187">
        <f t="shared" si="44"/>
        <v>0</v>
      </c>
      <c r="T284" s="180">
        <f t="shared" si="45"/>
        <v>0</v>
      </c>
      <c r="U284" s="176">
        <f t="shared" si="46"/>
        <v>21.5</v>
      </c>
      <c r="V284" s="27"/>
      <c r="W284" s="125"/>
      <c r="X284" s="125"/>
      <c r="Y284" s="125"/>
      <c r="Z284" s="125"/>
      <c r="AA284" s="125"/>
      <c r="AB284" s="125"/>
      <c r="AC284" s="125"/>
      <c r="AD284" s="125"/>
      <c r="AE284" s="125"/>
      <c r="AF284" s="125"/>
      <c r="AG284" s="125"/>
    </row>
    <row r="285" spans="2:33" ht="18.75" hidden="1" customHeight="1" x14ac:dyDescent="0.25">
      <c r="B285" s="25"/>
      <c r="C285" s="133"/>
      <c r="D285" s="133" t="s">
        <v>280</v>
      </c>
      <c r="E285" s="137">
        <f t="shared" si="38"/>
        <v>15</v>
      </c>
      <c r="F285" s="198">
        <f t="shared" si="39"/>
        <v>21.5</v>
      </c>
      <c r="G285" s="199">
        <f>IF(T309=$J$274,E248,IF(T309&gt;=$J$276,$G$260,IF(T309&gt;=$J$275,$G$259,0)))</f>
        <v>17.2</v>
      </c>
      <c r="H285" s="199">
        <f t="shared" si="47"/>
        <v>21.5</v>
      </c>
      <c r="I285" s="200">
        <f t="shared" si="40"/>
        <v>21.5</v>
      </c>
      <c r="J285" s="200">
        <f t="shared" si="48"/>
        <v>17.2</v>
      </c>
      <c r="K285" s="138"/>
      <c r="L285" s="27"/>
      <c r="O285" s="136" t="s">
        <v>280</v>
      </c>
      <c r="P285" s="186">
        <f t="shared" si="41"/>
        <v>0</v>
      </c>
      <c r="Q285" s="186">
        <f t="shared" si="42"/>
        <v>0</v>
      </c>
      <c r="R285" s="186">
        <f t="shared" si="43"/>
        <v>0</v>
      </c>
      <c r="S285" s="187">
        <f t="shared" si="44"/>
        <v>0</v>
      </c>
      <c r="T285" s="180">
        <f t="shared" si="45"/>
        <v>0</v>
      </c>
      <c r="U285" s="176">
        <f t="shared" si="46"/>
        <v>21.5</v>
      </c>
      <c r="V285" s="27"/>
      <c r="W285" s="125"/>
      <c r="X285" s="125"/>
      <c r="Y285" s="125"/>
      <c r="Z285" s="125"/>
      <c r="AA285" s="125"/>
      <c r="AB285" s="125"/>
      <c r="AC285" s="125"/>
      <c r="AD285" s="125"/>
      <c r="AE285" s="125"/>
      <c r="AF285" s="125"/>
      <c r="AG285" s="125"/>
    </row>
    <row r="286" spans="2:33" ht="18.75" hidden="1" customHeight="1" x14ac:dyDescent="0.25">
      <c r="B286" s="25"/>
      <c r="C286" s="133"/>
      <c r="D286" s="133" t="s">
        <v>281</v>
      </c>
      <c r="E286" s="137">
        <f t="shared" si="38"/>
        <v>15</v>
      </c>
      <c r="F286" s="198">
        <f t="shared" si="39"/>
        <v>21.5</v>
      </c>
      <c r="G286" s="199">
        <f>IF(T310=$J$274,E248,IF(T310&gt;=$J$276,$G$260,IF(T310&gt;=$J$275,$G$259,0)))</f>
        <v>17.2</v>
      </c>
      <c r="H286" s="199">
        <f t="shared" si="47"/>
        <v>21.5</v>
      </c>
      <c r="I286" s="200">
        <f t="shared" si="40"/>
        <v>21.5</v>
      </c>
      <c r="J286" s="200">
        <f t="shared" si="48"/>
        <v>17.2</v>
      </c>
      <c r="K286" s="138"/>
      <c r="L286" s="27"/>
      <c r="O286" s="136" t="s">
        <v>281</v>
      </c>
      <c r="P286" s="186">
        <f t="shared" si="41"/>
        <v>0</v>
      </c>
      <c r="Q286" s="186">
        <f t="shared" si="42"/>
        <v>0</v>
      </c>
      <c r="R286" s="186">
        <f t="shared" si="43"/>
        <v>0</v>
      </c>
      <c r="S286" s="187">
        <f t="shared" si="44"/>
        <v>0</v>
      </c>
      <c r="T286" s="180">
        <f t="shared" si="45"/>
        <v>0</v>
      </c>
      <c r="U286" s="176">
        <f t="shared" si="46"/>
        <v>21.5</v>
      </c>
      <c r="V286" s="27"/>
      <c r="W286" s="125"/>
      <c r="X286" s="125"/>
      <c r="Y286" s="125"/>
      <c r="Z286" s="125"/>
      <c r="AA286" s="125"/>
      <c r="AB286" s="125"/>
      <c r="AC286" s="125"/>
      <c r="AD286" s="125"/>
      <c r="AE286" s="125"/>
      <c r="AF286" s="125"/>
      <c r="AG286" s="125"/>
    </row>
    <row r="287" spans="2:33" ht="18.75" hidden="1" customHeight="1" x14ac:dyDescent="0.25">
      <c r="B287" s="25"/>
      <c r="C287" s="133"/>
      <c r="D287" s="133" t="s">
        <v>282</v>
      </c>
      <c r="E287" s="137">
        <f t="shared" si="38"/>
        <v>15</v>
      </c>
      <c r="F287" s="198">
        <f t="shared" si="39"/>
        <v>21.5</v>
      </c>
      <c r="G287" s="199">
        <f>IF(T311=$J$274,E248,IF(T311&gt;=$J$276,$G$260,IF(T311&gt;=$J$275,$G$259,0)))</f>
        <v>17.2</v>
      </c>
      <c r="H287" s="199">
        <f t="shared" si="47"/>
        <v>21.5</v>
      </c>
      <c r="I287" s="200">
        <f t="shared" si="40"/>
        <v>21.5</v>
      </c>
      <c r="J287" s="200">
        <f t="shared" si="48"/>
        <v>17.2</v>
      </c>
      <c r="K287" s="138"/>
      <c r="L287" s="27"/>
      <c r="O287" s="136" t="s">
        <v>282</v>
      </c>
      <c r="P287" s="186">
        <f t="shared" si="41"/>
        <v>0</v>
      </c>
      <c r="Q287" s="186">
        <f t="shared" si="42"/>
        <v>0</v>
      </c>
      <c r="R287" s="186">
        <f t="shared" si="43"/>
        <v>0</v>
      </c>
      <c r="S287" s="187">
        <f t="shared" si="44"/>
        <v>0</v>
      </c>
      <c r="T287" s="180">
        <f t="shared" si="45"/>
        <v>0</v>
      </c>
      <c r="U287" s="176">
        <f t="shared" si="46"/>
        <v>21.5</v>
      </c>
      <c r="V287" s="27"/>
      <c r="W287" s="125"/>
      <c r="X287" s="125"/>
      <c r="Y287" s="125"/>
      <c r="Z287" s="125"/>
      <c r="AA287" s="125"/>
      <c r="AB287" s="125"/>
      <c r="AC287" s="125"/>
      <c r="AD287" s="125"/>
      <c r="AE287" s="125"/>
      <c r="AF287" s="125"/>
      <c r="AG287" s="125"/>
    </row>
    <row r="288" spans="2:33" ht="18.75" hidden="1" customHeight="1" x14ac:dyDescent="0.25">
      <c r="B288" s="25"/>
      <c r="C288" s="133"/>
      <c r="D288" s="133" t="s">
        <v>283</v>
      </c>
      <c r="E288" s="137">
        <f t="shared" si="38"/>
        <v>15</v>
      </c>
      <c r="F288" s="198">
        <f t="shared" si="39"/>
        <v>21.5</v>
      </c>
      <c r="G288" s="199">
        <f>IF(T312=$J$274,E248,IF(T312&gt;=$J$276,$G$260,IF(T312&gt;=$J$275,$G$259,0)))</f>
        <v>17.2</v>
      </c>
      <c r="H288" s="199">
        <f t="shared" si="47"/>
        <v>21.5</v>
      </c>
      <c r="I288" s="200">
        <f t="shared" si="40"/>
        <v>21.5</v>
      </c>
      <c r="J288" s="200">
        <f t="shared" si="48"/>
        <v>17.2</v>
      </c>
      <c r="K288" s="138"/>
      <c r="L288" s="27"/>
      <c r="O288" s="136" t="s">
        <v>283</v>
      </c>
      <c r="P288" s="186">
        <f t="shared" si="41"/>
        <v>0</v>
      </c>
      <c r="Q288" s="186">
        <f t="shared" si="42"/>
        <v>0</v>
      </c>
      <c r="R288" s="186">
        <f t="shared" si="43"/>
        <v>0</v>
      </c>
      <c r="S288" s="186">
        <f t="shared" si="44"/>
        <v>0</v>
      </c>
      <c r="T288" s="180">
        <f t="shared" si="45"/>
        <v>0</v>
      </c>
      <c r="U288" s="176">
        <f t="shared" si="46"/>
        <v>21.5</v>
      </c>
      <c r="V288" s="27"/>
      <c r="X288" s="125"/>
      <c r="Y288" s="125"/>
      <c r="Z288" s="125"/>
      <c r="AA288" s="125"/>
      <c r="AB288" s="125"/>
      <c r="AC288" s="125"/>
      <c r="AD288" s="125"/>
      <c r="AE288" s="125"/>
      <c r="AF288" s="125"/>
      <c r="AG288" s="125"/>
    </row>
    <row r="289" spans="2:33" ht="18.75" hidden="1" customHeight="1" x14ac:dyDescent="0.25">
      <c r="B289" s="25"/>
      <c r="C289" s="133"/>
      <c r="D289" s="133" t="s">
        <v>284</v>
      </c>
      <c r="E289" s="170">
        <f t="shared" si="38"/>
        <v>15</v>
      </c>
      <c r="F289" s="201">
        <f t="shared" si="39"/>
        <v>21.5</v>
      </c>
      <c r="G289" s="202">
        <f>IF(T313&gt;=$J$274,E248,IF(T313&gt;=$J$276,$G$260,IF(T313&gt;=$J$275,$G$259,0)))</f>
        <v>21.5</v>
      </c>
      <c r="H289" s="202">
        <f>IF(T313&gt;=$K$277,IF(T313&gt;$K$276,17.2,IF(T313&gt;$K$275,8.8,IF(T313&gt;$K$274,5.2,0))),IF(T313&gt;$K$276,21.5,IF(T313&gt;$K$275,11,IF(T313&gt;$K$274,6.5,0))))</f>
        <v>17.2</v>
      </c>
      <c r="I289" s="203">
        <f t="shared" si="40"/>
        <v>17.2</v>
      </c>
      <c r="J289" s="203">
        <f>G289</f>
        <v>21.5</v>
      </c>
      <c r="K289" s="138"/>
      <c r="L289" s="27"/>
      <c r="O289" s="136" t="s">
        <v>284</v>
      </c>
      <c r="P289" s="188">
        <f t="shared" si="41"/>
        <v>0</v>
      </c>
      <c r="Q289" s="188">
        <f t="shared" si="42"/>
        <v>0</v>
      </c>
      <c r="R289" s="188">
        <f t="shared" si="43"/>
        <v>0</v>
      </c>
      <c r="S289" s="188">
        <f>SUM(P289:R289)</f>
        <v>0</v>
      </c>
      <c r="T289" s="185">
        <f>S289</f>
        <v>0</v>
      </c>
      <c r="U289" s="176">
        <f t="shared" si="46"/>
        <v>21.5</v>
      </c>
      <c r="V289" s="27"/>
      <c r="X289" s="125"/>
      <c r="AE289" s="125"/>
      <c r="AF289" s="125"/>
      <c r="AG289" s="125"/>
    </row>
    <row r="290" spans="2:33" ht="18.75" hidden="1" customHeight="1" x14ac:dyDescent="0.25">
      <c r="B290" s="25"/>
      <c r="C290" s="133"/>
      <c r="D290" s="133" t="s">
        <v>285</v>
      </c>
      <c r="E290" s="137">
        <f t="shared" si="38"/>
        <v>15</v>
      </c>
      <c r="F290" s="198">
        <f t="shared" si="39"/>
        <v>21.5</v>
      </c>
      <c r="G290" s="199">
        <f>IF(T314=$J$274,E248,IF(T314&gt;=$J$276,$G$260,IF(T314&gt;=$J$275,$G$259,0)))</f>
        <v>17.2</v>
      </c>
      <c r="H290" s="199">
        <f>IF(T314=$K$277,IF(T314&gt;$K$276,17.2,IF(T314&gt;$K$275,8.8,IF(T314&gt;$K$274,5.2,0))),IF(T314&gt;$K$276,21.5,IF(T314&gt;$K$275,11,IF(T314&gt;$K$274,6.5,0))))</f>
        <v>21.5</v>
      </c>
      <c r="I290" s="200">
        <f t="shared" si="40"/>
        <v>21.5</v>
      </c>
      <c r="J290" s="200">
        <f t="shared" si="48"/>
        <v>17.2</v>
      </c>
      <c r="K290" s="138"/>
      <c r="L290" s="27"/>
      <c r="O290" s="136" t="s">
        <v>285</v>
      </c>
      <c r="P290" s="186">
        <f t="shared" si="41"/>
        <v>0</v>
      </c>
      <c r="Q290" s="186">
        <f t="shared" si="42"/>
        <v>0</v>
      </c>
      <c r="R290" s="186">
        <f t="shared" si="43"/>
        <v>0</v>
      </c>
      <c r="S290" s="186">
        <f t="shared" si="44"/>
        <v>0</v>
      </c>
      <c r="T290" s="180">
        <f t="shared" si="45"/>
        <v>0</v>
      </c>
      <c r="U290" s="176">
        <f t="shared" si="46"/>
        <v>21.5</v>
      </c>
      <c r="V290" s="27"/>
      <c r="X290" s="125"/>
      <c r="AE290" s="125"/>
      <c r="AF290" s="125"/>
      <c r="AG290" s="125"/>
    </row>
    <row r="291" spans="2:33" ht="18.75" hidden="1" customHeight="1" x14ac:dyDescent="0.25">
      <c r="B291" s="25"/>
      <c r="C291" s="133"/>
      <c r="D291" s="133"/>
      <c r="E291" s="137"/>
      <c r="F291" s="198"/>
      <c r="G291" s="199"/>
      <c r="H291" s="199"/>
      <c r="I291" s="198"/>
      <c r="J291" s="198"/>
      <c r="K291" s="138"/>
      <c r="L291" s="27"/>
      <c r="O291" s="132"/>
      <c r="P291" s="142"/>
      <c r="Q291" s="142"/>
      <c r="R291" s="142"/>
      <c r="S291" s="142"/>
      <c r="T291" s="142"/>
      <c r="U291" s="142"/>
      <c r="V291" s="27"/>
      <c r="X291" s="125"/>
      <c r="AE291" s="125"/>
      <c r="AF291" s="125"/>
      <c r="AG291" s="125"/>
    </row>
    <row r="292" spans="2:33" ht="18.75" hidden="1" customHeight="1" x14ac:dyDescent="0.25">
      <c r="B292" s="25"/>
      <c r="C292" s="146"/>
      <c r="D292" s="146"/>
      <c r="E292" s="137"/>
      <c r="F292" s="198"/>
      <c r="G292" s="199"/>
      <c r="H292" s="199"/>
      <c r="I292" s="198"/>
      <c r="J292" s="198"/>
      <c r="K292" s="138"/>
      <c r="L292" s="27"/>
      <c r="O292" s="223"/>
      <c r="P292" s="296" t="s">
        <v>324</v>
      </c>
      <c r="Q292" s="297"/>
      <c r="R292" s="297"/>
      <c r="S292" s="223"/>
      <c r="T292" s="223"/>
      <c r="U292" s="223"/>
      <c r="V292" s="27"/>
      <c r="X292" s="125"/>
      <c r="AE292" s="125"/>
      <c r="AF292" s="125"/>
      <c r="AG292" s="125"/>
    </row>
    <row r="293" spans="2:33" ht="18.75" hidden="1" customHeight="1" x14ac:dyDescent="0.25">
      <c r="B293" s="25"/>
      <c r="G293" s="111"/>
      <c r="H293" s="111"/>
      <c r="I293" s="111"/>
      <c r="J293" s="27"/>
      <c r="K293" s="27"/>
      <c r="L293" s="27"/>
      <c r="O293" s="244" t="s">
        <v>337</v>
      </c>
      <c r="P293" s="221">
        <f>IF(R327=1,P298*0.15,0)</f>
        <v>0</v>
      </c>
      <c r="Q293" s="221">
        <f>IF(S327=1,P298*0.25,0)</f>
        <v>0</v>
      </c>
      <c r="R293" s="221">
        <f>IF(T327=1,P298*0.25,0)</f>
        <v>0</v>
      </c>
      <c r="S293" s="238">
        <f>IF(D272=0,P298*0.35,0)</f>
        <v>0</v>
      </c>
      <c r="T293" s="300">
        <f>SUM(P293:S293)</f>
        <v>0</v>
      </c>
      <c r="U293" s="281">
        <f>IF(SUM(P298-T293)&gt;0,SUM(P298-T293),0)</f>
        <v>10.75</v>
      </c>
      <c r="V293" s="301">
        <f>ROUND(U293,2)</f>
        <v>10.75</v>
      </c>
      <c r="X293" s="125"/>
      <c r="AE293" s="125"/>
      <c r="AF293" s="125"/>
      <c r="AG293" s="125"/>
    </row>
    <row r="294" spans="2:33" ht="18.75" hidden="1" customHeight="1" x14ac:dyDescent="0.25">
      <c r="B294" s="25"/>
      <c r="C294" s="425" t="s">
        <v>305</v>
      </c>
      <c r="D294" s="425"/>
      <c r="E294" s="426"/>
      <c r="F294" s="215" t="s">
        <v>90</v>
      </c>
      <c r="G294" s="215" t="s">
        <v>84</v>
      </c>
      <c r="H294" s="215" t="s">
        <v>91</v>
      </c>
      <c r="I294" s="215" t="s">
        <v>92</v>
      </c>
      <c r="J294" s="215" t="s">
        <v>275</v>
      </c>
      <c r="K294" s="148"/>
      <c r="L294" s="27"/>
      <c r="O294" s="244" t="s">
        <v>338</v>
      </c>
      <c r="P294" s="221">
        <f>IF(R327=1,P299*0.15,0)</f>
        <v>0</v>
      </c>
      <c r="Q294" s="240">
        <f>IF(S327=1,P299*0.25,0)</f>
        <v>0</v>
      </c>
      <c r="R294" s="240">
        <f>IF(T327=1,P299*0.25,0)</f>
        <v>0</v>
      </c>
      <c r="S294" s="137">
        <f>IF(D272=0,P299*0.35,0)</f>
        <v>0</v>
      </c>
      <c r="T294" s="300">
        <f>SUM(P294:S294)</f>
        <v>0</v>
      </c>
      <c r="U294" s="281">
        <f>IF(SUM(P299-T294)&gt;0,SUM(P299-T294),0)</f>
        <v>0</v>
      </c>
      <c r="V294" s="223">
        <f>ROUND(U294,2)</f>
        <v>0</v>
      </c>
      <c r="X294" s="125"/>
      <c r="AE294" s="125"/>
      <c r="AF294" s="125"/>
      <c r="AG294" s="125"/>
    </row>
    <row r="295" spans="2:33" ht="18.75" hidden="1" customHeight="1" x14ac:dyDescent="0.25">
      <c r="B295" s="25"/>
      <c r="C295" s="225" t="s">
        <v>314</v>
      </c>
      <c r="D295" s="226">
        <f>C253</f>
        <v>1</v>
      </c>
      <c r="E295" s="170" t="s">
        <v>307</v>
      </c>
      <c r="F295" s="304">
        <f>U289</f>
        <v>21.5</v>
      </c>
      <c r="G295" s="228">
        <f>U277</f>
        <v>21.5</v>
      </c>
      <c r="H295" s="228">
        <f>U265</f>
        <v>17.2</v>
      </c>
      <c r="I295" s="228">
        <f>H295</f>
        <v>17.2</v>
      </c>
      <c r="J295" s="228">
        <f>G295</f>
        <v>21.5</v>
      </c>
      <c r="K295" s="148"/>
      <c r="L295" s="27"/>
      <c r="O295" s="244" t="s">
        <v>347</v>
      </c>
      <c r="P295" s="221">
        <f>IF(R327=1,P300*0.2,0)</f>
        <v>0</v>
      </c>
      <c r="Q295" s="240">
        <f>IF(S327=1,P300*0.4,0)</f>
        <v>0</v>
      </c>
      <c r="R295" s="240">
        <f>IF(T327=1,P300*0.4,0)</f>
        <v>0</v>
      </c>
      <c r="S295" s="137"/>
      <c r="T295" s="138">
        <f>SUM(P295:S295)</f>
        <v>0</v>
      </c>
      <c r="U295" s="281">
        <f>P300-T295</f>
        <v>16.125</v>
      </c>
      <c r="V295" s="223">
        <f>ROUND(U295,2)</f>
        <v>16.13</v>
      </c>
      <c r="X295" s="125"/>
      <c r="AE295" s="125"/>
      <c r="AF295" s="125"/>
      <c r="AG295" s="125"/>
    </row>
    <row r="296" spans="2:33" ht="18.75" hidden="1" customHeight="1" x14ac:dyDescent="0.25">
      <c r="B296" s="25"/>
      <c r="C296" s="210" t="s">
        <v>287</v>
      </c>
      <c r="D296" s="211">
        <f>C253-8</f>
        <v>-7</v>
      </c>
      <c r="E296" s="239" t="s">
        <v>320</v>
      </c>
      <c r="F296" s="216">
        <f>F289*$D$297</f>
        <v>-150.5</v>
      </c>
      <c r="G296" s="216">
        <f>G289*$D$297</f>
        <v>-150.5</v>
      </c>
      <c r="H296" s="216">
        <f>H289*$D$297</f>
        <v>-120.39999999999999</v>
      </c>
      <c r="I296" s="216">
        <f>I289*$D$297</f>
        <v>-120.39999999999999</v>
      </c>
      <c r="J296" s="216">
        <f>J289*$D$297</f>
        <v>-150.5</v>
      </c>
      <c r="K296" s="159"/>
      <c r="L296" s="27"/>
      <c r="O296" s="244" t="s">
        <v>348</v>
      </c>
      <c r="P296" s="221"/>
      <c r="Q296" s="240"/>
      <c r="R296" s="240"/>
      <c r="S296" s="137"/>
      <c r="T296" s="138"/>
      <c r="V296" s="223">
        <f>P301</f>
        <v>0</v>
      </c>
      <c r="AE296" s="125"/>
      <c r="AF296" s="125"/>
      <c r="AG296" s="125"/>
    </row>
    <row r="297" spans="2:33" ht="18.75" hidden="1" customHeight="1" x14ac:dyDescent="0.25">
      <c r="B297" s="25"/>
      <c r="C297" s="153" t="s">
        <v>315</v>
      </c>
      <c r="D297" s="227">
        <f>IF(D296&gt;8,8,D296)</f>
        <v>-7</v>
      </c>
      <c r="E297" s="159" t="s">
        <v>308</v>
      </c>
      <c r="F297" s="228">
        <f>F295*$D$297</f>
        <v>-150.5</v>
      </c>
      <c r="G297" s="228">
        <f>G295*$D$297</f>
        <v>-150.5</v>
      </c>
      <c r="H297" s="228">
        <f>H295*$D$297</f>
        <v>-120.39999999999999</v>
      </c>
      <c r="I297" s="228">
        <f>I295*$D$297</f>
        <v>-120.39999999999999</v>
      </c>
      <c r="J297" s="228">
        <f>J295*$D$297</f>
        <v>-150.5</v>
      </c>
      <c r="K297" s="153" t="s">
        <v>310</v>
      </c>
      <c r="L297" s="27"/>
      <c r="N297" s="310" t="s">
        <v>311</v>
      </c>
      <c r="O297" s="132"/>
      <c r="P297" s="142" t="s">
        <v>341</v>
      </c>
      <c r="Q297" s="298" t="s">
        <v>342</v>
      </c>
      <c r="R297" s="142" t="s">
        <v>343</v>
      </c>
      <c r="S297" s="142" t="s">
        <v>344</v>
      </c>
      <c r="T297" s="142" t="s">
        <v>353</v>
      </c>
      <c r="U297" s="142" t="s">
        <v>356</v>
      </c>
      <c r="V297" s="142" t="s">
        <v>355</v>
      </c>
      <c r="X297" s="125"/>
      <c r="AE297" s="125"/>
      <c r="AF297" s="125"/>
      <c r="AG297" s="125"/>
    </row>
    <row r="298" spans="2:33" ht="18.75" hidden="1" customHeight="1" x14ac:dyDescent="0.25">
      <c r="B298" s="25"/>
      <c r="C298" s="167" t="s">
        <v>288</v>
      </c>
      <c r="D298" s="213">
        <f>D296*K277</f>
        <v>-7</v>
      </c>
      <c r="E298" s="159"/>
      <c r="F298" s="207"/>
      <c r="G298" s="207"/>
      <c r="H298" s="208"/>
      <c r="I298" s="201"/>
      <c r="J298" s="201"/>
      <c r="K298" s="159"/>
      <c r="L298" s="27"/>
      <c r="O298" s="244" t="s">
        <v>335</v>
      </c>
      <c r="P298" s="223">
        <f>E248*0.5</f>
        <v>10.75</v>
      </c>
      <c r="Q298" s="223"/>
      <c r="R298" s="223"/>
      <c r="S298" s="223"/>
      <c r="T298" s="223"/>
      <c r="U298" s="223"/>
      <c r="V298" s="27"/>
      <c r="X298" s="125"/>
      <c r="Y298" s="125"/>
      <c r="Z298" s="125"/>
      <c r="AA298" s="125"/>
      <c r="AB298" s="125"/>
      <c r="AC298" s="125"/>
      <c r="AD298" s="125"/>
      <c r="AE298" s="125"/>
      <c r="AF298" s="125"/>
      <c r="AG298" s="125"/>
    </row>
    <row r="299" spans="2:33" ht="18.75" hidden="1" customHeight="1" x14ac:dyDescent="0.25">
      <c r="B299" s="25"/>
      <c r="C299" s="167" t="s">
        <v>306</v>
      </c>
      <c r="D299" s="212"/>
      <c r="E299" s="159" t="s">
        <v>309</v>
      </c>
      <c r="F299" s="229">
        <f>IF(C257=2,F297,IF(C257=3,G297,IF(C257=4,H297,IF(C257=5,I297,IF(C257=6,J297,0)))))</f>
        <v>0</v>
      </c>
      <c r="G299" s="194"/>
      <c r="H299" s="193"/>
      <c r="I299" s="170"/>
      <c r="J299" s="170"/>
      <c r="K299" s="159"/>
      <c r="L299" s="27"/>
      <c r="O299" s="244" t="s">
        <v>336</v>
      </c>
      <c r="P299" s="223">
        <f>IF(D320&lt;D319,D320,E250/2)</f>
        <v>0</v>
      </c>
      <c r="Q299" s="223"/>
      <c r="R299" s="223"/>
      <c r="S299" s="223"/>
      <c r="T299" s="223"/>
      <c r="U299" s="223"/>
      <c r="V299" s="27"/>
      <c r="X299" s="125"/>
      <c r="Y299" s="125"/>
      <c r="Z299" s="125"/>
      <c r="AA299" s="125"/>
      <c r="AB299" s="125"/>
      <c r="AC299" s="125"/>
      <c r="AD299" s="125"/>
      <c r="AE299" s="125"/>
      <c r="AF299" s="125"/>
      <c r="AG299" s="125"/>
    </row>
    <row r="300" spans="2:33" ht="18.75" hidden="1" customHeight="1" x14ac:dyDescent="0.25">
      <c r="B300" s="25"/>
      <c r="C300" s="167" t="s">
        <v>312</v>
      </c>
      <c r="D300" s="214" t="str">
        <f>D296&amp;" Tage"</f>
        <v>-7 Tage</v>
      </c>
      <c r="E300" s="151" t="s">
        <v>321</v>
      </c>
      <c r="F300" s="245">
        <f>IF(C257=2,F296,IF(C257=3,G296,IF(C257=4,H296,IF(C257=5,I296,IF(C257=6,J296,0)))))</f>
        <v>0</v>
      </c>
      <c r="G300" s="169"/>
      <c r="H300" s="168"/>
      <c r="I300" s="149"/>
      <c r="J300" s="149"/>
      <c r="K300" s="148"/>
      <c r="L300" s="27"/>
      <c r="O300" s="244" t="s">
        <v>333</v>
      </c>
      <c r="P300" s="138">
        <f>E248*0.75</f>
        <v>16.125</v>
      </c>
      <c r="Q300" s="223"/>
      <c r="R300" s="223"/>
      <c r="S300" s="223"/>
      <c r="T300" s="223"/>
      <c r="U300" s="223"/>
      <c r="V300" s="27"/>
      <c r="X300" s="125"/>
      <c r="Y300" s="125"/>
      <c r="Z300" s="125"/>
      <c r="AA300" s="125"/>
      <c r="AB300" s="125"/>
      <c r="AC300" s="125"/>
      <c r="AD300" s="125"/>
      <c r="AE300" s="125"/>
      <c r="AF300" s="125"/>
      <c r="AG300" s="125"/>
    </row>
    <row r="301" spans="2:33" ht="18.75" hidden="1" customHeight="1" x14ac:dyDescent="0.25">
      <c r="B301" s="25"/>
      <c r="G301" s="111"/>
      <c r="H301" s="111"/>
      <c r="I301" s="111"/>
      <c r="J301" s="27"/>
      <c r="K301" s="27"/>
      <c r="L301" s="27"/>
      <c r="O301" s="244" t="s">
        <v>349</v>
      </c>
      <c r="P301" s="223">
        <f>IF(D320&lt;D319,IF(H352=0,H351*0.75,H352),D319)</f>
        <v>0</v>
      </c>
      <c r="Q301" s="223"/>
      <c r="R301" s="242"/>
      <c r="S301" s="299"/>
      <c r="T301" s="243"/>
      <c r="U301" s="222"/>
      <c r="V301" s="27"/>
      <c r="X301" s="125"/>
      <c r="Y301" s="125"/>
      <c r="Z301" s="125"/>
      <c r="AA301" s="125"/>
      <c r="AB301" s="125"/>
      <c r="AC301" s="125"/>
      <c r="AD301" s="125"/>
      <c r="AE301" s="125"/>
      <c r="AF301" s="125"/>
      <c r="AG301" s="125"/>
    </row>
    <row r="302" spans="2:33" ht="18.75" hidden="1" customHeight="1" x14ac:dyDescent="0.25">
      <c r="B302" s="25"/>
      <c r="C302" s="134" t="s">
        <v>346</v>
      </c>
      <c r="D302" s="223"/>
      <c r="E302" s="223"/>
      <c r="F302" s="217" t="s">
        <v>90</v>
      </c>
      <c r="G302" s="217" t="s">
        <v>84</v>
      </c>
      <c r="H302" s="217" t="s">
        <v>91</v>
      </c>
      <c r="I302" s="217" t="s">
        <v>92</v>
      </c>
      <c r="J302" s="217" t="s">
        <v>275</v>
      </c>
      <c r="K302" s="135"/>
      <c r="L302" s="27"/>
      <c r="V302" s="105"/>
      <c r="X302" s="125"/>
      <c r="Y302" s="125"/>
      <c r="Z302" s="125"/>
      <c r="AA302" s="125"/>
      <c r="AB302" s="125"/>
      <c r="AC302" s="125"/>
      <c r="AD302" s="125"/>
      <c r="AE302" s="125"/>
      <c r="AF302" s="125"/>
      <c r="AG302" s="125"/>
    </row>
    <row r="303" spans="2:33" ht="18.75" hidden="1" customHeight="1" x14ac:dyDescent="0.25">
      <c r="B303" s="25"/>
      <c r="C303" s="223"/>
      <c r="D303" s="223"/>
      <c r="E303" s="137" t="s">
        <v>290</v>
      </c>
      <c r="F303" s="246">
        <f>V293</f>
        <v>10.75</v>
      </c>
      <c r="G303" s="228">
        <f>V295</f>
        <v>16.13</v>
      </c>
      <c r="H303" s="234">
        <f>F303</f>
        <v>10.75</v>
      </c>
      <c r="I303" s="234">
        <f t="shared" ref="I303:J305" si="49">F303</f>
        <v>10.75</v>
      </c>
      <c r="J303" s="234">
        <f t="shared" si="49"/>
        <v>16.13</v>
      </c>
      <c r="K303" s="223"/>
      <c r="L303" s="27"/>
      <c r="O303" s="105"/>
      <c r="P303" s="105"/>
      <c r="Q303" s="105"/>
      <c r="R303" s="105"/>
      <c r="S303" s="105"/>
      <c r="T303" s="105"/>
      <c r="U303" s="105"/>
      <c r="V303" s="105"/>
      <c r="X303" s="125"/>
      <c r="Y303" s="125"/>
      <c r="Z303" s="125"/>
      <c r="AA303" s="125"/>
      <c r="AB303" s="125"/>
      <c r="AC303" s="125"/>
      <c r="AD303" s="125"/>
      <c r="AE303" s="125"/>
      <c r="AF303" s="125"/>
      <c r="AG303" s="125"/>
    </row>
    <row r="304" spans="2:33" ht="18.75" hidden="1" customHeight="1" x14ac:dyDescent="0.25">
      <c r="B304" s="25"/>
      <c r="C304" s="223" t="s">
        <v>316</v>
      </c>
      <c r="D304" s="232">
        <f>IF(D295-16&gt;0,D295-16,0)</f>
        <v>0</v>
      </c>
      <c r="E304" s="223" t="s">
        <v>320</v>
      </c>
      <c r="F304" s="246">
        <f>(P298)*$D$304</f>
        <v>0</v>
      </c>
      <c r="G304" s="232">
        <f>G289*$D$304</f>
        <v>0</v>
      </c>
      <c r="H304" s="232">
        <f>F304</f>
        <v>0</v>
      </c>
      <c r="I304" s="232">
        <f t="shared" si="49"/>
        <v>0</v>
      </c>
      <c r="J304" s="232">
        <f t="shared" si="49"/>
        <v>0</v>
      </c>
      <c r="K304" s="233"/>
      <c r="L304" s="27"/>
      <c r="O304" s="418" t="s">
        <v>20</v>
      </c>
      <c r="P304" s="419"/>
      <c r="Q304" s="419"/>
      <c r="R304" s="419"/>
      <c r="S304" s="419"/>
      <c r="T304" s="419"/>
      <c r="U304" s="420"/>
      <c r="V304" s="105"/>
      <c r="X304" s="125"/>
      <c r="Y304" s="125"/>
      <c r="Z304" s="125"/>
      <c r="AA304" s="125"/>
      <c r="AB304" s="125"/>
      <c r="AC304" s="125"/>
      <c r="AD304" s="125"/>
      <c r="AE304" s="125"/>
      <c r="AF304" s="125"/>
      <c r="AG304" s="125"/>
    </row>
    <row r="305" spans="2:33" ht="18.75" hidden="1" customHeight="1" x14ac:dyDescent="0.25">
      <c r="B305" s="25"/>
      <c r="C305" s="223" t="s">
        <v>312</v>
      </c>
      <c r="D305" s="223"/>
      <c r="E305" s="138" t="s">
        <v>308</v>
      </c>
      <c r="F305" s="247">
        <f>($D$304*F303)</f>
        <v>0</v>
      </c>
      <c r="G305" s="235">
        <f>($D$304*V295)</f>
        <v>0</v>
      </c>
      <c r="H305" s="235">
        <f>F305</f>
        <v>0</v>
      </c>
      <c r="I305" s="235">
        <f t="shared" si="49"/>
        <v>0</v>
      </c>
      <c r="J305" s="235">
        <f>G305</f>
        <v>0</v>
      </c>
      <c r="K305" s="134" t="s">
        <v>310</v>
      </c>
      <c r="L305" s="27"/>
      <c r="N305" s="310" t="s">
        <v>311</v>
      </c>
      <c r="O305" s="421" t="s">
        <v>16</v>
      </c>
      <c r="P305" s="422"/>
      <c r="Q305" s="423"/>
      <c r="R305" s="265" t="s">
        <v>17</v>
      </c>
      <c r="S305" s="265" t="s">
        <v>18</v>
      </c>
      <c r="T305" s="265" t="s">
        <v>19</v>
      </c>
      <c r="U305" s="266" t="s">
        <v>20</v>
      </c>
      <c r="V305" s="267" t="s">
        <v>24</v>
      </c>
      <c r="X305" s="125"/>
      <c r="Y305" s="125"/>
      <c r="Z305" s="125"/>
      <c r="AA305" s="125"/>
      <c r="AB305" s="125"/>
      <c r="AC305" s="125"/>
      <c r="AD305" s="125"/>
      <c r="AE305" s="125"/>
      <c r="AF305" s="125"/>
      <c r="AG305" s="125"/>
    </row>
    <row r="306" spans="2:33" ht="18.75" hidden="1" customHeight="1" x14ac:dyDescent="0.25">
      <c r="B306" s="25"/>
      <c r="C306" s="223" t="s">
        <v>313</v>
      </c>
      <c r="D306" s="223"/>
      <c r="E306" s="223"/>
      <c r="F306" s="248"/>
      <c r="G306" s="223"/>
      <c r="H306" s="223"/>
      <c r="I306" s="223"/>
      <c r="J306" s="224"/>
      <c r="K306" s="135"/>
      <c r="L306" s="27"/>
      <c r="O306" s="415">
        <f>IF(H15=0,"-",H15)</f>
        <v>44460</v>
      </c>
      <c r="P306" s="416"/>
      <c r="Q306" s="417"/>
      <c r="R306" s="268">
        <f>H16</f>
        <v>0.29166666666666669</v>
      </c>
      <c r="S306" s="269">
        <f>IF(I15=0,I16,IF($C$253=1,$I$16,"24:00:00"))</f>
        <v>0.66666666666666663</v>
      </c>
      <c r="T306" s="270">
        <f>IF(R307=0,"-",SUM(S306-R306))</f>
        <v>0.37499999999999994</v>
      </c>
      <c r="U306" s="271">
        <f>IF($C$257=1,E282,IF($C$257=2,F282,IF($C$257=3,G282,IF($C$257=4,H282,IF($C$257=5,I282,IF($C$257=6,G282,X))))))</f>
        <v>7.5</v>
      </c>
      <c r="V306" s="272">
        <f t="shared" ref="V306:V312" si="50">IF(O306="-","-",IF($C$257=1,U247,IF($C$257=2,U282,IF($C$257=3,U270,IF($C$257=4,U258,(IF($C$257=5,U258,(IF($C$257=6,U270,"-")))))))))</f>
        <v>7.5</v>
      </c>
      <c r="X306" s="125"/>
      <c r="Y306" s="125"/>
      <c r="Z306" s="125"/>
      <c r="AA306" s="125"/>
      <c r="AB306" s="125"/>
      <c r="AC306" s="125"/>
      <c r="AD306" s="125"/>
      <c r="AE306" s="125"/>
      <c r="AF306" s="125"/>
      <c r="AG306" s="125"/>
    </row>
    <row r="307" spans="2:33" ht="18.75" hidden="1" customHeight="1" x14ac:dyDescent="0.25">
      <c r="B307" s="25"/>
      <c r="C307" s="223"/>
      <c r="D307" s="223"/>
      <c r="E307" s="138" t="s">
        <v>309</v>
      </c>
      <c r="F307" s="305">
        <f>IF(C257=2,F305,IF(C257=3,G305,IF(C257=4,H305,IF(C257=5,I305,IF(C257=6,J305,0)))))</f>
        <v>0</v>
      </c>
      <c r="G307" s="223"/>
      <c r="H307" s="138" t="s">
        <v>322</v>
      </c>
      <c r="I307" s="302">
        <f>(SUM(F299+F307))</f>
        <v>0</v>
      </c>
      <c r="J307" s="224"/>
      <c r="K307" s="135"/>
      <c r="L307" s="27"/>
      <c r="O307" s="415" t="str">
        <f>IF($C$253&gt;1,$H$15+1,"-")</f>
        <v>-</v>
      </c>
      <c r="P307" s="416"/>
      <c r="Q307" s="417"/>
      <c r="R307" s="273" t="str">
        <f>IF($C$253&lt;2,"-","00:00:00")</f>
        <v>-</v>
      </c>
      <c r="S307" s="269" t="str">
        <f>IF($C$253&lt;2,"-",IF($C$253=2,$I$16,"24:00:00"))</f>
        <v>-</v>
      </c>
      <c r="T307" s="270" t="str">
        <f>IF(R307="-","-",SUM(S307-R307))</f>
        <v>-</v>
      </c>
      <c r="U307" s="271" t="str">
        <f>IF($C$253&lt;2,"-",IF($C$257=1,"-",IF($C$257=2,F283,IF($C$257=3,G283,IF($C$257=4,H283,IF($C$257=5,I283,IF($C$257=6,G283,X)))))))</f>
        <v>-</v>
      </c>
      <c r="V307" s="272" t="str">
        <f t="shared" si="50"/>
        <v>-</v>
      </c>
      <c r="X307" s="125"/>
      <c r="Y307" s="125"/>
      <c r="Z307" s="125"/>
      <c r="AA307" s="125"/>
      <c r="AB307" s="125"/>
      <c r="AC307" s="125"/>
      <c r="AD307" s="125"/>
      <c r="AE307" s="125"/>
      <c r="AF307" s="125"/>
      <c r="AG307" s="125"/>
    </row>
    <row r="308" spans="2:33" ht="18.75" hidden="1" customHeight="1" x14ac:dyDescent="0.25">
      <c r="B308" s="25"/>
      <c r="C308" s="223"/>
      <c r="D308" s="223"/>
      <c r="E308" s="223" t="s">
        <v>321</v>
      </c>
      <c r="F308" s="249">
        <f>IF(C257=2,F304,IF(C257=3,G304,IF(C257=4,H304,IF(C257=5,I304,IF(C257=6,J304,0)))))</f>
        <v>0</v>
      </c>
      <c r="G308" s="223"/>
      <c r="H308" s="138" t="s">
        <v>323</v>
      </c>
      <c r="I308" s="302">
        <f>F308+F300</f>
        <v>0</v>
      </c>
      <c r="J308" s="224"/>
      <c r="K308" s="135"/>
      <c r="L308" s="27"/>
      <c r="O308" s="415" t="str">
        <f>IF($C$253&gt;2,$H$15+2,"-")</f>
        <v>-</v>
      </c>
      <c r="P308" s="416"/>
      <c r="Q308" s="417"/>
      <c r="R308" s="273" t="str">
        <f>IF($C$253&lt;3,"-","00:00:00")</f>
        <v>-</v>
      </c>
      <c r="S308" s="269" t="str">
        <f>IF($C$253&lt;3,"-",IF($C$253=3,$I$16,"24:00:00"))</f>
        <v>-</v>
      </c>
      <c r="T308" s="270" t="str">
        <f t="shared" ref="T308:T314" si="51">IF(R308="-","-",SUM(S308-R308))</f>
        <v>-</v>
      </c>
      <c r="U308" s="271" t="str">
        <f>IF($C$253&lt;3,"-",IF($C$257=1,"-",IF($C$257=2,F284,IF($C$257=3,G284,IF($C$257=4,H284,IF($C$257=5,I284,IF($C$257=6,G284,X)))))))</f>
        <v>-</v>
      </c>
      <c r="V308" s="272" t="str">
        <f t="shared" si="50"/>
        <v>-</v>
      </c>
      <c r="X308" s="125"/>
      <c r="Y308" s="125"/>
      <c r="Z308" s="125"/>
      <c r="AA308" s="125"/>
      <c r="AB308" s="125"/>
      <c r="AC308" s="125"/>
      <c r="AD308" s="125"/>
      <c r="AE308" s="125"/>
      <c r="AF308" s="125"/>
      <c r="AG308" s="125"/>
    </row>
    <row r="309" spans="2:33" ht="18.75" hidden="1" customHeight="1" x14ac:dyDescent="0.25">
      <c r="B309" s="132"/>
      <c r="C309" s="223"/>
      <c r="D309" s="223"/>
      <c r="E309" s="223"/>
      <c r="F309" s="249"/>
      <c r="G309" s="223"/>
      <c r="H309" s="138"/>
      <c r="I309" s="236"/>
      <c r="J309" s="224"/>
      <c r="K309" s="135"/>
      <c r="L309" s="27"/>
      <c r="M309" s="311"/>
      <c r="O309" s="415" t="str">
        <f>IF($C$253&gt;3,$H$15+3,"-")</f>
        <v>-</v>
      </c>
      <c r="P309" s="416"/>
      <c r="Q309" s="417"/>
      <c r="R309" s="273" t="str">
        <f>IF($C$253&lt;4,"-","00:00:00")</f>
        <v>-</v>
      </c>
      <c r="S309" s="269" t="str">
        <f>IF($C$253&lt;4,"-",IF($C$253=4,$I$16,"24:00:00"))</f>
        <v>-</v>
      </c>
      <c r="T309" s="270" t="str">
        <f t="shared" si="51"/>
        <v>-</v>
      </c>
      <c r="U309" s="271" t="str">
        <f>IF($C$253&lt;4,"-",IF($C$257=1,"-",IF($C$257=2,F285,IF($C$257=3,G285,IF($C$257=4,H285,IF($C$257=5,I285,IF($C$257=6,G285,X)))))))</f>
        <v>-</v>
      </c>
      <c r="V309" s="272" t="str">
        <f t="shared" si="50"/>
        <v>-</v>
      </c>
      <c r="X309" s="125"/>
      <c r="Y309" s="125"/>
      <c r="Z309" s="125"/>
      <c r="AA309" s="125"/>
      <c r="AB309" s="125"/>
      <c r="AC309" s="125"/>
      <c r="AD309" s="125"/>
      <c r="AE309" s="125"/>
      <c r="AF309" s="125"/>
      <c r="AG309" s="125"/>
    </row>
    <row r="310" spans="2:33" ht="18.75" hidden="1" customHeight="1" x14ac:dyDescent="0.25">
      <c r="B310" s="132"/>
      <c r="G310" s="111"/>
      <c r="H310" s="111"/>
      <c r="I310" s="111"/>
      <c r="J310" s="27"/>
      <c r="K310" s="27"/>
      <c r="L310" s="27"/>
      <c r="O310" s="415" t="str">
        <f>IF($C$253&gt;4,$H$15+4,"-")</f>
        <v>-</v>
      </c>
      <c r="P310" s="416"/>
      <c r="Q310" s="417"/>
      <c r="R310" s="273" t="str">
        <f>IF($C$253&lt;5,"-","00:00:00")</f>
        <v>-</v>
      </c>
      <c r="S310" s="269" t="str">
        <f>IF($C$253&lt;5,"-",IF($C$253=5,$I$16,"24:00:00"))</f>
        <v>-</v>
      </c>
      <c r="T310" s="270" t="str">
        <f>IF(R310="-","-",SUM(S310-R310))</f>
        <v>-</v>
      </c>
      <c r="U310" s="271" t="str">
        <f>IF($C$253&lt;5,"-",IF($C$257=1,"-",IF($C$257=2,F286,IF($C$257=3,G286,IF($C$257=4,H286,IF($C$257=5,I286,IF($C$257=6,G286,X)))))))</f>
        <v>-</v>
      </c>
      <c r="V310" s="272" t="str">
        <f t="shared" si="50"/>
        <v>-</v>
      </c>
      <c r="X310" s="125"/>
      <c r="Y310" s="125"/>
      <c r="Z310" s="125"/>
      <c r="AA310" s="125"/>
      <c r="AB310" s="125"/>
      <c r="AC310" s="125"/>
      <c r="AD310" s="125"/>
      <c r="AE310" s="125"/>
      <c r="AF310" s="125"/>
      <c r="AG310" s="125"/>
    </row>
    <row r="311" spans="2:33" ht="18.75" hidden="1" customHeight="1" x14ac:dyDescent="0.25">
      <c r="B311" s="132"/>
      <c r="C311" s="241" t="s">
        <v>332</v>
      </c>
      <c r="D311" s="159"/>
      <c r="E311" s="159"/>
      <c r="F311" s="159"/>
      <c r="G311" s="230"/>
      <c r="H311" s="159"/>
      <c r="I311" s="159"/>
      <c r="J311" s="170"/>
      <c r="K311" s="159"/>
      <c r="L311" s="27"/>
      <c r="O311" s="415" t="str">
        <f>IF($C$253&gt;5,$H$15+5,"-")</f>
        <v>-</v>
      </c>
      <c r="P311" s="416"/>
      <c r="Q311" s="417"/>
      <c r="R311" s="273" t="str">
        <f>IF($C$253&lt;6,"-","00:00:00")</f>
        <v>-</v>
      </c>
      <c r="S311" s="269" t="str">
        <f>IF($C$253&lt;6,"-",IF($C$253=6,$I$16,"24:00:00"))</f>
        <v>-</v>
      </c>
      <c r="T311" s="270" t="str">
        <f t="shared" si="51"/>
        <v>-</v>
      </c>
      <c r="U311" s="271" t="str">
        <f>IF($C$253&lt;6,"-",IF($C$257=1,"-",IF($C$257=2,F287,IF($C$257=3,G287,IF($C$257=4,H287,IF($C$257=5,I287,IF($C$257=6,G287,X)))))))</f>
        <v>-</v>
      </c>
      <c r="V311" s="272" t="str">
        <f t="shared" si="50"/>
        <v>-</v>
      </c>
      <c r="X311" s="125"/>
      <c r="Y311" s="125"/>
      <c r="Z311" s="125"/>
      <c r="AA311" s="125"/>
      <c r="AB311" s="125"/>
      <c r="AC311" s="125"/>
      <c r="AD311" s="125"/>
      <c r="AE311" s="125"/>
      <c r="AF311" s="125"/>
      <c r="AG311" s="125"/>
    </row>
    <row r="312" spans="2:33" ht="18.75" hidden="1" customHeight="1" x14ac:dyDescent="0.25">
      <c r="B312" s="132"/>
      <c r="C312" s="153" t="s">
        <v>350</v>
      </c>
      <c r="D312" s="170">
        <f>IF(J353=0,U317,J353)</f>
        <v>0</v>
      </c>
      <c r="E312" s="241" t="s">
        <v>319</v>
      </c>
      <c r="F312" s="230">
        <f>IF(D272=1,IF(C257=1,0,IF(D272=0,0,SUM(D315*D313))),0)</f>
        <v>0</v>
      </c>
      <c r="G312" s="159"/>
      <c r="H312" s="159" t="s">
        <v>328</v>
      </c>
      <c r="I312" s="159"/>
      <c r="J312" s="170"/>
      <c r="K312" s="159"/>
      <c r="L312" s="27"/>
      <c r="O312" s="415" t="str">
        <f>IF($C$253&gt;6,$H$15+6,"-")</f>
        <v>-</v>
      </c>
      <c r="P312" s="416"/>
      <c r="Q312" s="417"/>
      <c r="R312" s="273" t="str">
        <f>IF($C$253&lt;7,"-","00:00:00")</f>
        <v>-</v>
      </c>
      <c r="S312" s="269" t="str">
        <f>IF($C$253&lt;7,"-",IF($C$253=7,$I$16,"24:00:00"))</f>
        <v>-</v>
      </c>
      <c r="T312" s="270" t="str">
        <f t="shared" si="51"/>
        <v>-</v>
      </c>
      <c r="U312" s="271" t="str">
        <f>IF($C$253&lt;7,"-",IF($C$257=1,"-",IF($C$257=2,F288,IF($C$257=3,G288,IF($C$257=4,H288,IF($C$257=5,I288,IF($C$257=6,G288,X)))))))</f>
        <v>-</v>
      </c>
      <c r="V312" s="272" t="str">
        <f t="shared" si="50"/>
        <v>-</v>
      </c>
      <c r="X312" s="125"/>
      <c r="Y312" s="125"/>
      <c r="Z312" s="125"/>
      <c r="AA312" s="125"/>
    </row>
    <row r="313" spans="2:33" ht="18.75" hidden="1" customHeight="1" x14ac:dyDescent="0.25">
      <c r="B313" s="132"/>
      <c r="C313" s="153" t="s">
        <v>351</v>
      </c>
      <c r="D313" s="159">
        <f>IF(D312&gt;15,15,D312)</f>
        <v>0</v>
      </c>
      <c r="E313" s="153"/>
      <c r="F313" s="151"/>
      <c r="G313" s="159"/>
      <c r="H313" s="193"/>
      <c r="I313" s="170"/>
      <c r="J313" s="170"/>
      <c r="K313" s="159"/>
      <c r="L313" s="27"/>
      <c r="O313" s="415" t="str">
        <f>IF($C$253&gt;9,"bis Rückkehr",IF($C$253&gt;7,$H$15+7,"-"))</f>
        <v>-</v>
      </c>
      <c r="P313" s="416"/>
      <c r="Q313" s="417"/>
      <c r="R313" s="273" t="str">
        <f>IF($C$253&gt;9,D300,IF($C$253&lt;8,"-","00:00:00"))</f>
        <v>-</v>
      </c>
      <c r="S313" s="269" t="str">
        <f>IF(D304&gt;0,C306,IF($C$253&gt;9," ",IF($C$253&lt;8,"-",IF($C$253=8,$I$16,"24:00:00"))))</f>
        <v>-</v>
      </c>
      <c r="T313" s="270" t="str">
        <f>IF(C253&gt;9,D298,IF(R313="-","-",SUM(S313-R313)))</f>
        <v>-</v>
      </c>
      <c r="U313" s="271" t="str">
        <f>IF($C$253&lt;8,"-",IF(I308&gt;0,I308,IF($C$257=1,"-",IF($C$257=2,F289,IF($C$257=3,G289,IF($C$257=4,H289,IF($C$257=5,I289,IF($C$257=6,G289,X))))))))</f>
        <v>-</v>
      </c>
      <c r="V313" s="303" t="str">
        <f>IF(I307&gt;0,I307,IF(O313="-","-",IF($C$257=1,U254,IF($C$257=2,U289,IF($C$257=3,U277,IF($C$257=4,U265,(IF($C$257=5,U265,(IF($C$257=6,U277,"-"))))))))))</f>
        <v>-</v>
      </c>
      <c r="X313" s="125"/>
      <c r="Y313" s="125"/>
      <c r="Z313" s="125"/>
      <c r="AA313" s="125"/>
    </row>
    <row r="314" spans="2:33" ht="18.75" hidden="1" customHeight="1" x14ac:dyDescent="0.25">
      <c r="B314" s="132"/>
      <c r="C314" s="153" t="s">
        <v>352</v>
      </c>
      <c r="D314" s="159">
        <f>IF(U317-15&gt;0,U317-15,0)</f>
        <v>0</v>
      </c>
      <c r="E314" s="153"/>
      <c r="F314" s="194" t="s">
        <v>311</v>
      </c>
      <c r="G314" s="230"/>
      <c r="H314" s="231"/>
      <c r="I314" s="231"/>
      <c r="J314" s="231"/>
      <c r="K314" s="159"/>
      <c r="L314" s="27"/>
      <c r="O314" s="415" t="str">
        <f>IF(C253&gt;8,I15,"-")</f>
        <v>-</v>
      </c>
      <c r="P314" s="416"/>
      <c r="Q314" s="417"/>
      <c r="R314" s="273" t="str">
        <f>IF($C$253&lt;9,"-","00:00:00")</f>
        <v>-</v>
      </c>
      <c r="S314" s="269" t="str">
        <f>IF($C$253&lt;9,"-",IF($C$253&gt;8,$I$16,"24:00:00"))</f>
        <v>-</v>
      </c>
      <c r="T314" s="270" t="str">
        <f t="shared" si="51"/>
        <v>-</v>
      </c>
      <c r="U314" s="271" t="str">
        <f>IF($C$253&lt;9,"-",IF($C$257=1,"-",IF($C$257=2,F290,IF($C$257=3,G290,IF($C$257=4,H290,IF($C$257=5,I290,IF($C$257=6,G290,X)))))))</f>
        <v>-</v>
      </c>
      <c r="V314" s="272" t="str">
        <f>IF(O314="-","-",IF($C$257=1,U254,IF($C$257=2,U290,IF($C$257=3,U278,IF($C$257=4,U266,(IF($C$257=5,U266,(IF($C$257=6,U278,"-")))))))))</f>
        <v>-</v>
      </c>
      <c r="X314" s="125"/>
      <c r="Y314" s="125"/>
      <c r="Z314" s="125"/>
      <c r="AA314" s="125"/>
    </row>
    <row r="315" spans="2:33" hidden="1" x14ac:dyDescent="0.25">
      <c r="B315" s="132"/>
      <c r="C315" s="153" t="s">
        <v>318</v>
      </c>
      <c r="D315" s="170">
        <f>IF(H352=0,H351,H352)</f>
        <v>0</v>
      </c>
      <c r="E315" s="153"/>
      <c r="F315" s="194"/>
      <c r="G315" s="194"/>
      <c r="H315" s="193"/>
      <c r="I315" s="170"/>
      <c r="J315" s="170"/>
      <c r="K315" s="159"/>
      <c r="L315" s="27"/>
      <c r="O315" s="274"/>
      <c r="P315" s="275"/>
      <c r="Q315" s="275"/>
      <c r="R315" s="275"/>
      <c r="S315" s="275"/>
      <c r="T315" s="275"/>
      <c r="U315" s="275"/>
      <c r="V315" s="276">
        <f>IF(L364=H312,"- - -",IF(SUM(V306:V314)&gt;0,SUM(V306:V314),0))</f>
        <v>7.5</v>
      </c>
      <c r="X315" s="125"/>
      <c r="Y315" s="125"/>
      <c r="Z315" s="125"/>
      <c r="AA315" s="125"/>
    </row>
    <row r="316" spans="2:33" hidden="1" x14ac:dyDescent="0.25">
      <c r="B316" s="132"/>
      <c r="C316" s="131"/>
      <c r="D316" s="131"/>
      <c r="E316" s="131"/>
      <c r="O316" s="105"/>
      <c r="P316" s="105"/>
      <c r="Q316" s="105"/>
      <c r="R316" s="27"/>
      <c r="S316" s="105"/>
      <c r="T316" s="105"/>
      <c r="U316" s="132"/>
      <c r="V316" s="105"/>
      <c r="X316" s="125"/>
      <c r="Y316" s="125"/>
      <c r="Z316" s="125"/>
      <c r="AA316" s="125"/>
    </row>
    <row r="317" spans="2:33" hidden="1" x14ac:dyDescent="0.25">
      <c r="B317" s="132"/>
      <c r="C317" s="241" t="s">
        <v>345</v>
      </c>
      <c r="D317" s="159"/>
      <c r="E317" s="159"/>
      <c r="F317" s="159"/>
      <c r="G317" s="230"/>
      <c r="H317" s="159"/>
      <c r="I317" s="159"/>
      <c r="J317" s="170"/>
      <c r="K317" s="159"/>
      <c r="O317" s="277" t="s">
        <v>98</v>
      </c>
      <c r="P317" s="278"/>
      <c r="Q317" s="278"/>
      <c r="R317" s="279">
        <f>IF(C257=5,14.8,IF(C257=4,4,IF(C257=1,0,IF(C257=3,IF(E250&gt;60,30,E250/2),IF(C257=6,IF(E250&gt;60,30,E250/2),18.5)))))</f>
        <v>0</v>
      </c>
      <c r="S317" s="163"/>
      <c r="T317" s="262" t="s">
        <v>99</v>
      </c>
      <c r="U317" s="280">
        <f>IF(C257=1,0,IF(J353&gt;0,J353,C255))</f>
        <v>0</v>
      </c>
      <c r="V317" s="194"/>
      <c r="X317" s="125"/>
      <c r="Y317" s="125"/>
      <c r="Z317" s="125"/>
      <c r="AA317" s="125"/>
    </row>
    <row r="318" spans="2:33" hidden="1" x14ac:dyDescent="0.25">
      <c r="C318" s="153" t="s">
        <v>317</v>
      </c>
      <c r="D318" s="170">
        <f>D314</f>
        <v>0</v>
      </c>
      <c r="E318" s="153"/>
      <c r="F318" s="170"/>
      <c r="G318" s="159"/>
      <c r="H318" s="159" t="s">
        <v>339</v>
      </c>
      <c r="I318" s="159">
        <f>IF(C257=2,V294,IF(D272=0,0,V296))</f>
        <v>0</v>
      </c>
      <c r="J318" s="170"/>
      <c r="K318" s="159"/>
      <c r="O318" s="105"/>
      <c r="P318" s="105"/>
      <c r="Q318" s="27"/>
      <c r="R318" s="27"/>
      <c r="S318" s="27"/>
      <c r="T318" s="27"/>
      <c r="U318" s="27"/>
      <c r="V318" s="27"/>
      <c r="X318" s="125"/>
      <c r="Y318" s="125"/>
      <c r="Z318" s="125"/>
      <c r="AA318" s="125"/>
    </row>
    <row r="319" spans="2:33" hidden="1" x14ac:dyDescent="0.25">
      <c r="C319" s="153" t="s">
        <v>334</v>
      </c>
      <c r="D319" s="159">
        <f>E250*0.75</f>
        <v>13.875</v>
      </c>
      <c r="E319" s="153"/>
      <c r="F319" s="151"/>
      <c r="G319" s="159"/>
      <c r="H319" s="193" t="s">
        <v>340</v>
      </c>
      <c r="I319" s="170">
        <f>I318*D318</f>
        <v>0</v>
      </c>
      <c r="J319" s="170"/>
      <c r="K319" s="159"/>
      <c r="O319" s="147" t="s">
        <v>301</v>
      </c>
      <c r="P319" s="105"/>
      <c r="Q319" s="105"/>
      <c r="R319" s="105"/>
      <c r="S319" s="105"/>
      <c r="T319" s="100"/>
      <c r="U319" s="27"/>
      <c r="V319" s="27"/>
      <c r="X319" s="125"/>
      <c r="Y319" s="125"/>
      <c r="Z319" s="125"/>
      <c r="AA319" s="125"/>
    </row>
    <row r="320" spans="2:33" hidden="1" x14ac:dyDescent="0.25">
      <c r="C320" s="241" t="s">
        <v>354</v>
      </c>
      <c r="D320" s="159">
        <f>IF(H352=0,H351*0.75,H352)</f>
        <v>0</v>
      </c>
      <c r="E320" s="159"/>
      <c r="F320" s="230"/>
      <c r="G320" s="159"/>
      <c r="H320" s="230"/>
      <c r="I320" s="159"/>
      <c r="J320" s="159"/>
      <c r="K320" s="159"/>
      <c r="O320" s="165" t="b">
        <v>0</v>
      </c>
      <c r="P320" s="165" t="b">
        <v>0</v>
      </c>
      <c r="Q320" s="165" t="b">
        <v>0</v>
      </c>
      <c r="R320" s="137">
        <f t="shared" ref="R320:R328" si="52">IF(O320=TRUE,1,0)</f>
        <v>0</v>
      </c>
      <c r="S320" s="137">
        <f t="shared" ref="S320:S328" si="53">IF(P320=TRUE,1,0)</f>
        <v>0</v>
      </c>
      <c r="T320" s="137">
        <f t="shared" ref="T320:T328" si="54">IF(Q320=TRUE,1,0)</f>
        <v>0</v>
      </c>
      <c r="U320" s="27"/>
      <c r="V320" s="27"/>
      <c r="X320" s="125"/>
      <c r="Y320" s="125"/>
      <c r="Z320" s="125"/>
      <c r="AA320" s="125"/>
    </row>
    <row r="321" spans="2:73" ht="24" hidden="1" customHeight="1" x14ac:dyDescent="0.25">
      <c r="C321" s="230"/>
      <c r="D321" s="231"/>
      <c r="E321" s="231"/>
      <c r="F321" s="231"/>
      <c r="G321" s="230"/>
      <c r="H321" s="231"/>
      <c r="I321" s="231"/>
      <c r="J321" s="231"/>
      <c r="K321" s="159"/>
      <c r="O321" s="165" t="b">
        <v>0</v>
      </c>
      <c r="P321" s="165" t="b">
        <v>0</v>
      </c>
      <c r="Q321" s="165" t="b">
        <v>0</v>
      </c>
      <c r="R321" s="137">
        <f t="shared" si="52"/>
        <v>0</v>
      </c>
      <c r="S321" s="137">
        <f t="shared" si="53"/>
        <v>0</v>
      </c>
      <c r="T321" s="137">
        <f t="shared" si="54"/>
        <v>0</v>
      </c>
      <c r="U321" s="27"/>
      <c r="V321" s="27"/>
      <c r="X321" s="125"/>
      <c r="Y321" s="125"/>
      <c r="Z321" s="125"/>
      <c r="AA321" s="125"/>
    </row>
    <row r="322" spans="2:73" hidden="1" x14ac:dyDescent="0.25">
      <c r="C322" s="153"/>
      <c r="D322" s="159"/>
      <c r="E322" s="153" t="s">
        <v>357</v>
      </c>
      <c r="F322" s="237">
        <f>F312+I319</f>
        <v>0</v>
      </c>
      <c r="G322" s="194"/>
      <c r="H322" s="193"/>
      <c r="I322" s="170"/>
      <c r="J322" s="170"/>
      <c r="K322" s="159"/>
      <c r="O322" s="165" t="b">
        <v>0</v>
      </c>
      <c r="P322" s="165" t="b">
        <v>0</v>
      </c>
      <c r="Q322" s="165" t="b">
        <v>0</v>
      </c>
      <c r="R322" s="137">
        <f t="shared" si="52"/>
        <v>0</v>
      </c>
      <c r="S322" s="137">
        <f t="shared" si="53"/>
        <v>0</v>
      </c>
      <c r="T322" s="137">
        <f t="shared" si="54"/>
        <v>0</v>
      </c>
      <c r="U322" s="27"/>
      <c r="V322" s="27"/>
      <c r="X322" s="125"/>
      <c r="Y322" s="125"/>
      <c r="Z322" s="125"/>
      <c r="AA322" s="125"/>
    </row>
    <row r="323" spans="2:73" hidden="1" x14ac:dyDescent="0.25">
      <c r="O323" s="165" t="b">
        <v>0</v>
      </c>
      <c r="P323" s="165" t="b">
        <v>0</v>
      </c>
      <c r="Q323" s="165" t="b">
        <v>0</v>
      </c>
      <c r="R323" s="137">
        <f t="shared" si="52"/>
        <v>0</v>
      </c>
      <c r="S323" s="137">
        <f t="shared" si="53"/>
        <v>0</v>
      </c>
      <c r="T323" s="137">
        <f t="shared" si="54"/>
        <v>0</v>
      </c>
      <c r="U323" s="27"/>
      <c r="V323" s="27"/>
      <c r="X323" s="125"/>
      <c r="Y323" s="125"/>
      <c r="Z323" s="125"/>
      <c r="AA323" s="125"/>
    </row>
    <row r="324" spans="2:73" hidden="1" x14ac:dyDescent="0.25">
      <c r="O324" s="165" t="b">
        <v>0</v>
      </c>
      <c r="P324" s="165" t="b">
        <v>0</v>
      </c>
      <c r="Q324" s="165" t="b">
        <v>0</v>
      </c>
      <c r="R324" s="137">
        <f t="shared" si="52"/>
        <v>0</v>
      </c>
      <c r="S324" s="137">
        <f t="shared" si="53"/>
        <v>0</v>
      </c>
      <c r="T324" s="137">
        <f t="shared" si="54"/>
        <v>0</v>
      </c>
      <c r="U324" s="27"/>
      <c r="V324" s="27"/>
      <c r="X324" s="125"/>
      <c r="Y324" s="125"/>
      <c r="Z324" s="125"/>
      <c r="AA324" s="125"/>
    </row>
    <row r="325" spans="2:73" hidden="1" x14ac:dyDescent="0.25">
      <c r="O325" s="165" t="b">
        <v>0</v>
      </c>
      <c r="P325" s="165" t="b">
        <v>0</v>
      </c>
      <c r="Q325" s="165" t="b">
        <v>0</v>
      </c>
      <c r="R325" s="137">
        <f>IF(O325=TRUE,1,0)</f>
        <v>0</v>
      </c>
      <c r="S325" s="137">
        <f t="shared" si="53"/>
        <v>0</v>
      </c>
      <c r="T325" s="137">
        <f t="shared" si="54"/>
        <v>0</v>
      </c>
      <c r="U325" s="27"/>
      <c r="V325" s="27"/>
      <c r="X325" s="125"/>
      <c r="Y325" s="125"/>
      <c r="Z325" s="125"/>
      <c r="AA325" s="125"/>
    </row>
    <row r="326" spans="2:73" hidden="1" x14ac:dyDescent="0.25">
      <c r="K326" s="125"/>
      <c r="O326" s="165" t="b">
        <v>0</v>
      </c>
      <c r="P326" s="165" t="b">
        <v>0</v>
      </c>
      <c r="Q326" s="165" t="b">
        <v>0</v>
      </c>
      <c r="R326" s="137">
        <f t="shared" si="52"/>
        <v>0</v>
      </c>
      <c r="S326" s="137">
        <f t="shared" si="53"/>
        <v>0</v>
      </c>
      <c r="T326" s="137">
        <f t="shared" si="54"/>
        <v>0</v>
      </c>
      <c r="U326" s="27"/>
      <c r="V326" s="27"/>
      <c r="X326" s="125"/>
      <c r="Y326" s="125"/>
      <c r="Z326" s="125"/>
      <c r="AA326" s="125"/>
    </row>
    <row r="327" spans="2:73" hidden="1" x14ac:dyDescent="0.25">
      <c r="O327" s="165" t="b">
        <v>0</v>
      </c>
      <c r="P327" s="165" t="b">
        <v>0</v>
      </c>
      <c r="Q327" s="165" t="b">
        <v>0</v>
      </c>
      <c r="R327" s="137">
        <f t="shared" si="52"/>
        <v>0</v>
      </c>
      <c r="S327" s="137">
        <f t="shared" si="53"/>
        <v>0</v>
      </c>
      <c r="T327" s="137">
        <f t="shared" si="54"/>
        <v>0</v>
      </c>
      <c r="U327" s="27"/>
      <c r="V327" s="27"/>
      <c r="X327" s="125"/>
      <c r="Y327" s="125"/>
      <c r="Z327" s="125"/>
      <c r="AA327" s="125"/>
    </row>
    <row r="328" spans="2:73" hidden="1" x14ac:dyDescent="0.25">
      <c r="O328" s="165" t="b">
        <v>0</v>
      </c>
      <c r="P328" s="165" t="b">
        <v>0</v>
      </c>
      <c r="Q328" s="165" t="b">
        <v>0</v>
      </c>
      <c r="R328" s="137">
        <f t="shared" si="52"/>
        <v>0</v>
      </c>
      <c r="S328" s="137">
        <f t="shared" si="53"/>
        <v>0</v>
      </c>
      <c r="T328" s="137">
        <f t="shared" si="54"/>
        <v>0</v>
      </c>
      <c r="U328" s="27"/>
      <c r="V328" s="27"/>
      <c r="X328" s="125"/>
      <c r="Y328" s="125"/>
      <c r="Z328" s="125"/>
      <c r="AA328" s="125"/>
    </row>
    <row r="329" spans="2:73" hidden="1" x14ac:dyDescent="0.25">
      <c r="B329" s="132"/>
      <c r="C329" s="131"/>
      <c r="D329" s="131"/>
      <c r="E329" s="131"/>
      <c r="O329" s="261" t="s">
        <v>85</v>
      </c>
      <c r="P329" s="261" t="s">
        <v>86</v>
      </c>
      <c r="Q329" s="261" t="s">
        <v>93</v>
      </c>
      <c r="R329" s="138"/>
      <c r="S329" s="138"/>
      <c r="T329" s="138"/>
      <c r="U329" s="27"/>
      <c r="V329" s="27"/>
      <c r="X329" s="125"/>
      <c r="Y329" s="125"/>
      <c r="Z329" s="125"/>
      <c r="AA329" s="125"/>
    </row>
    <row r="330" spans="2:73" hidden="1" x14ac:dyDescent="0.25">
      <c r="B330" s="132"/>
      <c r="C330" s="131"/>
      <c r="D330" s="131"/>
      <c r="E330" s="131"/>
      <c r="O330" s="105"/>
      <c r="P330" s="219"/>
      <c r="Q330" s="218"/>
      <c r="R330" s="195"/>
      <c r="S330" s="195"/>
      <c r="T330" s="196"/>
      <c r="U330" s="141"/>
      <c r="V330" s="220"/>
      <c r="X330" s="125"/>
      <c r="Y330" s="125"/>
      <c r="Z330" s="125"/>
      <c r="AA330" s="125"/>
    </row>
    <row r="331" spans="2:73" ht="9.75" customHeight="1" x14ac:dyDescent="0.25">
      <c r="B331" s="132"/>
      <c r="C331" s="253"/>
      <c r="D331" s="253"/>
      <c r="E331" s="253"/>
      <c r="F331" s="144"/>
      <c r="G331" s="144"/>
      <c r="H331" s="254"/>
      <c r="I331" s="254"/>
      <c r="J331" s="307"/>
      <c r="K331" s="307"/>
      <c r="L331" s="307"/>
      <c r="M331" s="307"/>
      <c r="N331" s="307"/>
      <c r="O331" s="284"/>
      <c r="P331" s="284"/>
      <c r="Q331" s="284"/>
      <c r="R331" s="284"/>
      <c r="S331" s="284"/>
      <c r="T331" s="284"/>
      <c r="U331" s="284"/>
      <c r="V331" s="285"/>
      <c r="W331" s="283"/>
      <c r="X331" s="283"/>
      <c r="Y331" s="283"/>
      <c r="Z331" s="283"/>
      <c r="AA331" s="283"/>
      <c r="AL331" s="283"/>
      <c r="AM331" s="283"/>
      <c r="AN331" s="283"/>
      <c r="AO331" s="283"/>
      <c r="AP331" s="283"/>
      <c r="AQ331" s="283"/>
      <c r="AR331" s="283"/>
      <c r="AS331" s="283"/>
      <c r="AT331" s="283"/>
      <c r="AU331" s="283"/>
      <c r="AV331" s="283"/>
      <c r="AW331" s="283"/>
      <c r="AX331" s="283"/>
      <c r="AY331" s="283"/>
      <c r="AZ331" s="283"/>
      <c r="BA331" s="283"/>
      <c r="BB331" s="283"/>
      <c r="BC331" s="283"/>
      <c r="BD331" s="283"/>
      <c r="BE331" s="283"/>
      <c r="BF331" s="283"/>
      <c r="BG331" s="283"/>
      <c r="BH331" s="283"/>
      <c r="BI331" s="283"/>
      <c r="BJ331" s="283"/>
      <c r="BK331" s="283"/>
      <c r="BL331" s="283"/>
      <c r="BM331" s="283"/>
      <c r="BN331" s="283"/>
      <c r="BO331" s="283"/>
      <c r="BP331" s="283"/>
      <c r="BQ331" s="283"/>
      <c r="BR331" s="283"/>
      <c r="BS331" s="283"/>
      <c r="BT331" s="283"/>
      <c r="BU331" s="283"/>
    </row>
    <row r="332" spans="2:73" ht="13.5" customHeight="1" x14ac:dyDescent="0.25">
      <c r="B332" s="25"/>
      <c r="C332" s="418" t="s">
        <v>20</v>
      </c>
      <c r="D332" s="419"/>
      <c r="E332" s="419"/>
      <c r="F332" s="419"/>
      <c r="G332" s="419"/>
      <c r="H332" s="419"/>
      <c r="I332" s="420"/>
      <c r="J332" s="476" t="s">
        <v>15</v>
      </c>
      <c r="K332" s="477"/>
      <c r="L332" s="478"/>
      <c r="M332" s="312"/>
      <c r="N332" s="324"/>
      <c r="P332" s="284"/>
      <c r="Q332" s="284"/>
      <c r="R332" s="284"/>
      <c r="S332" s="284"/>
      <c r="T332" s="284"/>
      <c r="U332" s="286"/>
      <c r="V332" s="284"/>
      <c r="W332" s="283"/>
      <c r="X332" s="283"/>
      <c r="Y332" s="283"/>
      <c r="Z332" s="283"/>
      <c r="AA332" s="283"/>
      <c r="AL332" s="283"/>
      <c r="AM332" s="283"/>
      <c r="AN332" s="283"/>
      <c r="AO332" s="283"/>
      <c r="AP332" s="283"/>
      <c r="AQ332" s="283"/>
      <c r="AR332" s="283"/>
      <c r="AS332" s="283"/>
      <c r="AT332" s="283"/>
      <c r="AU332" s="283"/>
      <c r="AV332" s="283"/>
      <c r="AW332" s="283"/>
      <c r="AX332" s="283"/>
      <c r="AY332" s="283"/>
      <c r="AZ332" s="283"/>
      <c r="BA332" s="283"/>
      <c r="BB332" s="283"/>
      <c r="BC332" s="283"/>
      <c r="BD332" s="283"/>
      <c r="BE332" s="283"/>
      <c r="BF332" s="283"/>
      <c r="BG332" s="283"/>
      <c r="BH332" s="283"/>
      <c r="BI332" s="283"/>
      <c r="BJ332" s="283"/>
      <c r="BK332" s="283"/>
      <c r="BL332" s="283"/>
      <c r="BM332" s="283"/>
      <c r="BN332" s="283"/>
      <c r="BO332" s="283"/>
      <c r="BP332" s="283"/>
      <c r="BQ332" s="283"/>
      <c r="BR332" s="283"/>
      <c r="BS332" s="283"/>
      <c r="BT332" s="283"/>
      <c r="BU332" s="283"/>
    </row>
    <row r="333" spans="2:73" ht="13.5" customHeight="1" x14ac:dyDescent="0.25">
      <c r="B333" s="25"/>
      <c r="C333" s="482" t="s">
        <v>16</v>
      </c>
      <c r="D333" s="483"/>
      <c r="E333" s="484"/>
      <c r="F333" s="50" t="s">
        <v>17</v>
      </c>
      <c r="G333" s="50" t="s">
        <v>18</v>
      </c>
      <c r="H333" s="50" t="s">
        <v>19</v>
      </c>
      <c r="I333" s="1" t="s">
        <v>20</v>
      </c>
      <c r="J333" s="50" t="s">
        <v>21</v>
      </c>
      <c r="K333" s="50" t="s">
        <v>22</v>
      </c>
      <c r="L333" s="50" t="s">
        <v>23</v>
      </c>
      <c r="M333" s="313"/>
      <c r="N333" s="325" t="s">
        <v>24</v>
      </c>
      <c r="P333" s="284"/>
      <c r="Q333" s="284"/>
      <c r="R333" s="284"/>
      <c r="S333" s="284"/>
      <c r="T333" s="284"/>
      <c r="U333" s="284"/>
      <c r="V333" s="286"/>
      <c r="W333" s="283"/>
      <c r="X333" s="283"/>
      <c r="Y333" s="283"/>
      <c r="Z333" s="283"/>
      <c r="AA333" s="283"/>
      <c r="AB333" s="283"/>
      <c r="AC333" s="283"/>
      <c r="AD333" s="283"/>
      <c r="AE333" s="283"/>
      <c r="AF333" s="283"/>
      <c r="AG333" s="283"/>
      <c r="AH333" s="283"/>
      <c r="AI333" s="283"/>
      <c r="AJ333" s="283"/>
      <c r="AK333" s="283"/>
      <c r="AL333" s="283"/>
      <c r="AM333" s="283"/>
      <c r="AN333" s="283"/>
      <c r="AO333" s="283"/>
      <c r="AP333" s="283"/>
      <c r="AQ333" s="283"/>
      <c r="AR333" s="283"/>
      <c r="AS333" s="283"/>
      <c r="AT333" s="283"/>
      <c r="AU333" s="283"/>
      <c r="AV333" s="283"/>
      <c r="AW333" s="283"/>
      <c r="AX333" s="283"/>
      <c r="AY333" s="283"/>
      <c r="AZ333" s="283"/>
      <c r="BA333" s="283"/>
      <c r="BB333" s="283"/>
      <c r="BC333" s="283"/>
      <c r="BD333" s="283"/>
      <c r="BE333" s="283"/>
      <c r="BF333" s="283"/>
      <c r="BG333" s="283"/>
      <c r="BH333" s="283"/>
      <c r="BI333" s="283"/>
      <c r="BJ333" s="283"/>
      <c r="BK333" s="283"/>
      <c r="BL333" s="283"/>
      <c r="BM333" s="283"/>
      <c r="BN333" s="283"/>
      <c r="BO333" s="283"/>
      <c r="BP333" s="283"/>
      <c r="BQ333" s="283"/>
      <c r="BR333" s="283"/>
      <c r="BS333" s="283"/>
      <c r="BT333" s="283"/>
      <c r="BU333" s="283"/>
    </row>
    <row r="334" spans="2:73" ht="13.5" customHeight="1" x14ac:dyDescent="0.25">
      <c r="B334" s="25"/>
      <c r="C334" s="473">
        <f t="shared" ref="C334:C342" si="55">O306</f>
        <v>44460</v>
      </c>
      <c r="D334" s="474"/>
      <c r="E334" s="475"/>
      <c r="F334" s="75">
        <f t="shared" ref="F334:F342" si="56">R306</f>
        <v>0.29166666666666669</v>
      </c>
      <c r="G334" s="76">
        <f>S306</f>
        <v>0.66666666666666663</v>
      </c>
      <c r="H334" s="2">
        <f t="shared" ref="H334:H342" si="57">T306</f>
        <v>0.37499999999999994</v>
      </c>
      <c r="I334" s="51">
        <f t="shared" ref="I334:I342" si="58">U306</f>
        <v>7.5</v>
      </c>
      <c r="J334" s="402"/>
      <c r="K334" s="402"/>
      <c r="L334" s="402"/>
      <c r="M334" s="313"/>
      <c r="N334" s="326">
        <f t="shared" ref="N334:N343" si="59">V306</f>
        <v>7.5</v>
      </c>
      <c r="P334" s="284"/>
      <c r="Q334" s="284"/>
      <c r="R334" s="284"/>
      <c r="S334" s="284"/>
      <c r="T334" s="284"/>
      <c r="U334" s="284"/>
      <c r="V334" s="284"/>
      <c r="W334" s="283"/>
      <c r="X334" s="283"/>
      <c r="Y334" s="283"/>
      <c r="Z334" s="283"/>
      <c r="AA334" s="283"/>
      <c r="AB334" s="283"/>
      <c r="AC334" s="283"/>
      <c r="AD334" s="283"/>
      <c r="AE334" s="283"/>
      <c r="AF334" s="283"/>
      <c r="AG334" s="283"/>
      <c r="AH334" s="283"/>
      <c r="AI334" s="283"/>
      <c r="AJ334" s="283"/>
      <c r="AK334" s="283"/>
      <c r="AL334" s="283"/>
      <c r="AM334" s="283"/>
      <c r="AN334" s="283"/>
      <c r="AO334" s="283"/>
      <c r="AP334" s="283"/>
      <c r="AQ334" s="283"/>
      <c r="AR334" s="283"/>
      <c r="AS334" s="283"/>
      <c r="AT334" s="283"/>
      <c r="AU334" s="283"/>
      <c r="AV334" s="283"/>
      <c r="AW334" s="283"/>
      <c r="AX334" s="283"/>
      <c r="AY334" s="283"/>
      <c r="AZ334" s="283"/>
      <c r="BA334" s="283"/>
      <c r="BB334" s="283"/>
      <c r="BC334" s="283"/>
      <c r="BD334" s="283"/>
      <c r="BE334" s="283"/>
      <c r="BF334" s="283"/>
      <c r="BG334" s="283"/>
      <c r="BH334" s="283"/>
      <c r="BI334" s="283"/>
      <c r="BJ334" s="283"/>
      <c r="BK334" s="283"/>
      <c r="BL334" s="283"/>
      <c r="BM334" s="283"/>
      <c r="BN334" s="283"/>
      <c r="BO334" s="283"/>
      <c r="BP334" s="283"/>
      <c r="BQ334" s="283"/>
      <c r="BR334" s="283"/>
      <c r="BS334" s="283"/>
      <c r="BT334" s="283"/>
      <c r="BU334" s="283"/>
    </row>
    <row r="335" spans="2:73" ht="13.5" customHeight="1" x14ac:dyDescent="0.25">
      <c r="B335" s="25"/>
      <c r="C335" s="473" t="str">
        <f t="shared" si="55"/>
        <v>-</v>
      </c>
      <c r="D335" s="474"/>
      <c r="E335" s="475"/>
      <c r="F335" s="75" t="str">
        <f t="shared" si="56"/>
        <v>-</v>
      </c>
      <c r="G335" s="76" t="str">
        <f t="shared" ref="G335:G342" si="60">S307</f>
        <v>-</v>
      </c>
      <c r="H335" s="2" t="str">
        <f t="shared" si="57"/>
        <v>-</v>
      </c>
      <c r="I335" s="51" t="str">
        <f t="shared" si="58"/>
        <v>-</v>
      </c>
      <c r="J335" s="403"/>
      <c r="K335" s="402"/>
      <c r="L335" s="402"/>
      <c r="M335" s="313"/>
      <c r="N335" s="326" t="str">
        <f t="shared" si="59"/>
        <v>-</v>
      </c>
      <c r="P335" s="287"/>
      <c r="Q335" s="287"/>
      <c r="R335" s="287"/>
      <c r="S335" s="287"/>
      <c r="T335" s="284"/>
      <c r="U335" s="284"/>
      <c r="V335" s="285"/>
      <c r="W335" s="283"/>
      <c r="X335" s="283"/>
      <c r="Y335" s="283"/>
      <c r="Z335" s="283"/>
      <c r="AA335" s="283"/>
      <c r="AB335" s="283"/>
      <c r="AC335" s="283"/>
      <c r="AD335" s="283"/>
      <c r="AE335" s="283"/>
      <c r="AF335" s="283"/>
      <c r="AG335" s="283"/>
      <c r="AH335" s="283"/>
      <c r="AI335" s="283"/>
      <c r="AJ335" s="283"/>
      <c r="AK335" s="283"/>
      <c r="AL335" s="283"/>
      <c r="AM335" s="283"/>
      <c r="AN335" s="283"/>
      <c r="AO335" s="283"/>
      <c r="AP335" s="283"/>
      <c r="AQ335" s="283"/>
      <c r="AR335" s="283"/>
      <c r="AS335" s="283"/>
      <c r="AT335" s="283"/>
      <c r="AU335" s="283"/>
      <c r="AV335" s="283"/>
      <c r="AW335" s="283"/>
      <c r="AX335" s="283"/>
      <c r="AY335" s="283"/>
      <c r="AZ335" s="283"/>
      <c r="BA335" s="283"/>
      <c r="BB335" s="283"/>
      <c r="BC335" s="283"/>
      <c r="BD335" s="283"/>
      <c r="BE335" s="283"/>
      <c r="BF335" s="283"/>
      <c r="BG335" s="283"/>
      <c r="BH335" s="283"/>
      <c r="BI335" s="283"/>
      <c r="BJ335" s="283"/>
      <c r="BK335" s="283"/>
      <c r="BL335" s="283"/>
      <c r="BM335" s="283"/>
      <c r="BN335" s="283"/>
      <c r="BO335" s="283"/>
      <c r="BP335" s="283"/>
      <c r="BQ335" s="283"/>
      <c r="BR335" s="283"/>
      <c r="BS335" s="283"/>
      <c r="BT335" s="283"/>
      <c r="BU335" s="283"/>
    </row>
    <row r="336" spans="2:73" ht="13.5" customHeight="1" x14ac:dyDescent="0.25">
      <c r="B336" s="25"/>
      <c r="C336" s="473" t="str">
        <f t="shared" si="55"/>
        <v>-</v>
      </c>
      <c r="D336" s="474"/>
      <c r="E336" s="475"/>
      <c r="F336" s="75" t="str">
        <f t="shared" si="56"/>
        <v>-</v>
      </c>
      <c r="G336" s="76" t="str">
        <f t="shared" si="60"/>
        <v>-</v>
      </c>
      <c r="H336" s="2" t="str">
        <f t="shared" si="57"/>
        <v>-</v>
      </c>
      <c r="I336" s="51" t="str">
        <f t="shared" si="58"/>
        <v>-</v>
      </c>
      <c r="J336" s="403"/>
      <c r="K336" s="402"/>
      <c r="L336" s="402"/>
      <c r="M336" s="313"/>
      <c r="N336" s="326" t="str">
        <f t="shared" si="59"/>
        <v>-</v>
      </c>
      <c r="P336" s="287"/>
      <c r="Q336" s="287"/>
      <c r="R336" s="287"/>
      <c r="S336" s="287"/>
      <c r="T336" s="287"/>
      <c r="U336" s="284"/>
      <c r="V336" s="285"/>
      <c r="W336" s="283"/>
      <c r="X336" s="283"/>
      <c r="Y336" s="283"/>
      <c r="Z336" s="283"/>
      <c r="AA336" s="283"/>
      <c r="AB336" s="283"/>
      <c r="AC336" s="283"/>
      <c r="AD336" s="283"/>
      <c r="AE336" s="283"/>
      <c r="AF336" s="283"/>
      <c r="AG336" s="283"/>
      <c r="AH336" s="283"/>
      <c r="AI336" s="283"/>
      <c r="AJ336" s="283"/>
      <c r="AK336" s="283"/>
      <c r="AL336" s="283"/>
      <c r="AM336" s="283"/>
      <c r="AN336" s="283"/>
      <c r="AO336" s="283"/>
      <c r="AP336" s="283"/>
      <c r="AQ336" s="283"/>
      <c r="AR336" s="283"/>
      <c r="AS336" s="283"/>
      <c r="AT336" s="283"/>
      <c r="AU336" s="283"/>
      <c r="AV336" s="283"/>
      <c r="AW336" s="283"/>
      <c r="AX336" s="283"/>
      <c r="AY336" s="283"/>
      <c r="AZ336" s="283"/>
      <c r="BA336" s="283"/>
      <c r="BB336" s="283"/>
      <c r="BC336" s="283"/>
      <c r="BD336" s="283"/>
      <c r="BE336" s="283"/>
      <c r="BF336" s="283"/>
      <c r="BG336" s="283"/>
      <c r="BH336" s="283"/>
      <c r="BI336" s="283"/>
      <c r="BJ336" s="283"/>
      <c r="BK336" s="283"/>
      <c r="BL336" s="283"/>
      <c r="BM336" s="283"/>
      <c r="BN336" s="283"/>
      <c r="BO336" s="283"/>
      <c r="BP336" s="283"/>
      <c r="BQ336" s="283"/>
      <c r="BR336" s="283"/>
      <c r="BS336" s="283"/>
      <c r="BT336" s="283"/>
      <c r="BU336" s="283"/>
    </row>
    <row r="337" spans="2:73" ht="13.5" customHeight="1" x14ac:dyDescent="0.25">
      <c r="B337" s="25"/>
      <c r="C337" s="473" t="str">
        <f t="shared" si="55"/>
        <v>-</v>
      </c>
      <c r="D337" s="474"/>
      <c r="E337" s="475"/>
      <c r="F337" s="75" t="str">
        <f t="shared" si="56"/>
        <v>-</v>
      </c>
      <c r="G337" s="76" t="str">
        <f t="shared" si="60"/>
        <v>-</v>
      </c>
      <c r="H337" s="2" t="str">
        <f t="shared" si="57"/>
        <v>-</v>
      </c>
      <c r="I337" s="51" t="str">
        <f t="shared" si="58"/>
        <v>-</v>
      </c>
      <c r="J337" s="403"/>
      <c r="K337" s="402"/>
      <c r="L337" s="402"/>
      <c r="M337" s="313"/>
      <c r="N337" s="326" t="str">
        <f>V309</f>
        <v>-</v>
      </c>
      <c r="P337" s="288"/>
      <c r="Q337" s="287"/>
      <c r="R337" s="287"/>
      <c r="S337" s="287"/>
      <c r="T337" s="287"/>
      <c r="U337" s="284"/>
      <c r="V337" s="287"/>
      <c r="W337" s="283"/>
      <c r="X337" s="283"/>
      <c r="Y337" s="283"/>
      <c r="Z337" s="283"/>
      <c r="AA337" s="283"/>
      <c r="AB337" s="283"/>
      <c r="AC337" s="283"/>
      <c r="AD337" s="283"/>
      <c r="AE337" s="283"/>
      <c r="AF337" s="283"/>
      <c r="AG337" s="283"/>
      <c r="AH337" s="283"/>
      <c r="AI337" s="283"/>
      <c r="AJ337" s="283"/>
      <c r="AK337" s="283"/>
      <c r="AL337" s="283"/>
      <c r="AM337" s="283"/>
      <c r="AN337" s="283"/>
      <c r="AO337" s="283"/>
      <c r="AP337" s="283"/>
      <c r="AQ337" s="283"/>
      <c r="AR337" s="283"/>
      <c r="AS337" s="283"/>
      <c r="AT337" s="283"/>
      <c r="AU337" s="283"/>
      <c r="AV337" s="283"/>
      <c r="AW337" s="283"/>
      <c r="AX337" s="283"/>
      <c r="AY337" s="283"/>
      <c r="AZ337" s="283"/>
      <c r="BA337" s="283"/>
      <c r="BB337" s="283"/>
      <c r="BC337" s="283"/>
      <c r="BD337" s="283"/>
      <c r="BE337" s="283"/>
      <c r="BF337" s="283"/>
      <c r="BG337" s="283"/>
      <c r="BH337" s="283"/>
      <c r="BI337" s="283"/>
      <c r="BJ337" s="283"/>
      <c r="BK337" s="283"/>
      <c r="BL337" s="283"/>
      <c r="BM337" s="283"/>
      <c r="BN337" s="283"/>
      <c r="BO337" s="283"/>
      <c r="BP337" s="283"/>
      <c r="BQ337" s="283"/>
      <c r="BR337" s="283"/>
      <c r="BS337" s="283"/>
      <c r="BT337" s="283"/>
      <c r="BU337" s="283"/>
    </row>
    <row r="338" spans="2:73" x14ac:dyDescent="0.25">
      <c r="B338" s="25"/>
      <c r="C338" s="473" t="str">
        <f t="shared" si="55"/>
        <v>-</v>
      </c>
      <c r="D338" s="474"/>
      <c r="E338" s="475"/>
      <c r="F338" s="75" t="str">
        <f t="shared" si="56"/>
        <v>-</v>
      </c>
      <c r="G338" s="76" t="str">
        <f t="shared" si="60"/>
        <v>-</v>
      </c>
      <c r="H338" s="2" t="str">
        <f t="shared" si="57"/>
        <v>-</v>
      </c>
      <c r="I338" s="51" t="str">
        <f t="shared" si="58"/>
        <v>-</v>
      </c>
      <c r="J338" s="403"/>
      <c r="K338" s="402"/>
      <c r="L338" s="402"/>
      <c r="M338" s="313"/>
      <c r="N338" s="326" t="str">
        <f t="shared" si="59"/>
        <v>-</v>
      </c>
      <c r="P338" s="287"/>
      <c r="Q338" s="287"/>
      <c r="R338" s="287"/>
      <c r="S338" s="287"/>
      <c r="T338" s="287"/>
      <c r="U338" s="284"/>
      <c r="V338" s="284"/>
      <c r="W338" s="283"/>
      <c r="X338" s="283"/>
      <c r="Y338" s="283"/>
      <c r="Z338" s="283"/>
      <c r="AA338" s="283"/>
      <c r="AB338" s="283"/>
      <c r="AC338" s="283"/>
      <c r="AD338" s="283"/>
      <c r="AE338" s="283"/>
      <c r="AF338" s="283"/>
      <c r="AG338" s="283"/>
      <c r="AH338" s="283"/>
      <c r="AI338" s="283"/>
      <c r="AJ338" s="283"/>
      <c r="AK338" s="283"/>
      <c r="AL338" s="283"/>
      <c r="AM338" s="283"/>
      <c r="AN338" s="283"/>
      <c r="AO338" s="283"/>
      <c r="AP338" s="283"/>
      <c r="AQ338" s="283"/>
      <c r="AR338" s="283"/>
      <c r="AS338" s="283"/>
      <c r="AT338" s="283"/>
      <c r="AU338" s="283"/>
      <c r="AV338" s="283"/>
      <c r="AW338" s="283"/>
      <c r="AX338" s="283"/>
      <c r="AY338" s="283"/>
      <c r="AZ338" s="283"/>
      <c r="BA338" s="283"/>
      <c r="BB338" s="283"/>
      <c r="BC338" s="283"/>
      <c r="BD338" s="283"/>
      <c r="BE338" s="283"/>
      <c r="BF338" s="283"/>
      <c r="BG338" s="283"/>
      <c r="BH338" s="283"/>
      <c r="BI338" s="283"/>
      <c r="BJ338" s="283"/>
      <c r="BK338" s="283"/>
      <c r="BL338" s="283"/>
      <c r="BM338" s="283"/>
      <c r="BN338" s="283"/>
      <c r="BO338" s="283"/>
      <c r="BP338" s="283"/>
      <c r="BQ338" s="283"/>
      <c r="BR338" s="283"/>
      <c r="BS338" s="283"/>
      <c r="BT338" s="283"/>
      <c r="BU338" s="283"/>
    </row>
    <row r="339" spans="2:73" ht="13.5" customHeight="1" x14ac:dyDescent="0.25">
      <c r="B339" s="25"/>
      <c r="C339" s="473" t="str">
        <f t="shared" si="55"/>
        <v>-</v>
      </c>
      <c r="D339" s="474"/>
      <c r="E339" s="475"/>
      <c r="F339" s="75" t="str">
        <f t="shared" si="56"/>
        <v>-</v>
      </c>
      <c r="G339" s="76" t="str">
        <f t="shared" si="60"/>
        <v>-</v>
      </c>
      <c r="H339" s="2" t="str">
        <f t="shared" si="57"/>
        <v>-</v>
      </c>
      <c r="I339" s="51" t="str">
        <f t="shared" si="58"/>
        <v>-</v>
      </c>
      <c r="J339" s="403"/>
      <c r="K339" s="402"/>
      <c r="L339" s="402"/>
      <c r="M339" s="313"/>
      <c r="N339" s="326" t="str">
        <f t="shared" si="59"/>
        <v>-</v>
      </c>
      <c r="P339" s="289"/>
      <c r="Q339" s="289"/>
      <c r="R339" s="287"/>
      <c r="S339" s="287"/>
      <c r="T339" s="287"/>
      <c r="U339" s="284"/>
      <c r="V339" s="284"/>
      <c r="W339" s="283"/>
      <c r="X339" s="283"/>
      <c r="Y339" s="283"/>
      <c r="Z339" s="283"/>
      <c r="AA339" s="283"/>
      <c r="AB339" s="283"/>
      <c r="AC339" s="283"/>
      <c r="AD339" s="283"/>
      <c r="AE339" s="283"/>
      <c r="AF339" s="283"/>
      <c r="AG339" s="283"/>
      <c r="AH339" s="283"/>
      <c r="AI339" s="283"/>
      <c r="AJ339" s="283"/>
      <c r="AK339" s="283"/>
      <c r="AL339" s="283"/>
      <c r="AM339" s="283"/>
      <c r="AN339" s="283"/>
      <c r="AO339" s="283"/>
      <c r="AP339" s="283"/>
      <c r="AQ339" s="283"/>
      <c r="AR339" s="283"/>
      <c r="AS339" s="283"/>
      <c r="AT339" s="283"/>
      <c r="AU339" s="283"/>
      <c r="AV339" s="283"/>
      <c r="AW339" s="283"/>
      <c r="AX339" s="283"/>
      <c r="AY339" s="283"/>
      <c r="AZ339" s="283"/>
      <c r="BA339" s="283"/>
      <c r="BB339" s="283"/>
      <c r="BC339" s="283"/>
      <c r="BD339" s="283"/>
      <c r="BE339" s="283"/>
      <c r="BF339" s="283"/>
      <c r="BG339" s="283"/>
      <c r="BH339" s="283"/>
      <c r="BI339" s="283"/>
      <c r="BJ339" s="283"/>
      <c r="BK339" s="283"/>
      <c r="BL339" s="283"/>
      <c r="BM339" s="283"/>
      <c r="BN339" s="283"/>
      <c r="BO339" s="283"/>
      <c r="BP339" s="283"/>
      <c r="BQ339" s="283"/>
      <c r="BR339" s="283"/>
      <c r="BS339" s="283"/>
      <c r="BT339" s="283"/>
      <c r="BU339" s="283"/>
    </row>
    <row r="340" spans="2:73" ht="13.5" customHeight="1" x14ac:dyDescent="0.25">
      <c r="B340" s="25"/>
      <c r="C340" s="473" t="str">
        <f t="shared" si="55"/>
        <v>-</v>
      </c>
      <c r="D340" s="474"/>
      <c r="E340" s="475"/>
      <c r="F340" s="75" t="str">
        <f t="shared" si="56"/>
        <v>-</v>
      </c>
      <c r="G340" s="76" t="str">
        <f t="shared" si="60"/>
        <v>-</v>
      </c>
      <c r="H340" s="2" t="str">
        <f t="shared" si="57"/>
        <v>-</v>
      </c>
      <c r="I340" s="51" t="str">
        <f t="shared" si="58"/>
        <v>-</v>
      </c>
      <c r="J340" s="403"/>
      <c r="K340" s="402"/>
      <c r="L340" s="402"/>
      <c r="M340" s="313"/>
      <c r="N340" s="326" t="str">
        <f t="shared" si="59"/>
        <v>-</v>
      </c>
      <c r="P340" s="287"/>
      <c r="Q340" s="287"/>
      <c r="R340" s="287"/>
      <c r="S340" s="287"/>
      <c r="T340" s="284"/>
      <c r="U340" s="284"/>
      <c r="V340" s="284"/>
      <c r="W340" s="283"/>
      <c r="X340" s="283"/>
      <c r="Y340" s="283"/>
      <c r="Z340" s="283"/>
      <c r="AA340" s="283"/>
      <c r="AB340" s="283"/>
      <c r="AC340" s="283"/>
      <c r="AD340" s="283"/>
      <c r="AE340" s="283"/>
      <c r="AF340" s="283"/>
      <c r="AG340" s="283"/>
      <c r="AH340" s="283"/>
      <c r="AI340" s="283"/>
      <c r="AJ340" s="283"/>
      <c r="AK340" s="283"/>
      <c r="AL340" s="283"/>
      <c r="AM340" s="283"/>
      <c r="AN340" s="283"/>
      <c r="AO340" s="283"/>
      <c r="AP340" s="283"/>
      <c r="AQ340" s="283"/>
      <c r="AR340" s="283"/>
      <c r="AS340" s="283"/>
      <c r="AT340" s="283"/>
      <c r="AU340" s="283"/>
      <c r="AV340" s="283"/>
      <c r="AW340" s="283"/>
      <c r="AX340" s="283"/>
      <c r="AY340" s="283"/>
      <c r="AZ340" s="283"/>
      <c r="BA340" s="283"/>
      <c r="BB340" s="283"/>
      <c r="BC340" s="283"/>
      <c r="BD340" s="283"/>
      <c r="BE340" s="283"/>
      <c r="BF340" s="283"/>
      <c r="BG340" s="283"/>
      <c r="BH340" s="283"/>
      <c r="BI340" s="283"/>
      <c r="BJ340" s="283"/>
      <c r="BK340" s="283"/>
      <c r="BL340" s="283"/>
      <c r="BM340" s="283"/>
      <c r="BN340" s="283"/>
      <c r="BO340" s="283"/>
      <c r="BP340" s="283"/>
      <c r="BQ340" s="283"/>
      <c r="BR340" s="283"/>
      <c r="BS340" s="283"/>
      <c r="BT340" s="283"/>
      <c r="BU340" s="283"/>
    </row>
    <row r="341" spans="2:73" ht="13.5" customHeight="1" x14ac:dyDescent="0.25">
      <c r="B341" s="25"/>
      <c r="C341" s="473" t="str">
        <f t="shared" si="55"/>
        <v>-</v>
      </c>
      <c r="D341" s="474"/>
      <c r="E341" s="475"/>
      <c r="F341" s="75" t="str">
        <f t="shared" si="56"/>
        <v>-</v>
      </c>
      <c r="G341" s="76" t="str">
        <f t="shared" si="60"/>
        <v>-</v>
      </c>
      <c r="H341" s="2" t="str">
        <f t="shared" si="57"/>
        <v>-</v>
      </c>
      <c r="I341" s="51" t="str">
        <f t="shared" si="58"/>
        <v>-</v>
      </c>
      <c r="J341" s="403"/>
      <c r="K341" s="402"/>
      <c r="L341" s="402"/>
      <c r="M341" s="313"/>
      <c r="N341" s="326" t="str">
        <f t="shared" si="59"/>
        <v>-</v>
      </c>
      <c r="P341" s="287"/>
      <c r="Q341" s="287"/>
      <c r="R341" s="287"/>
      <c r="S341" s="287"/>
      <c r="T341" s="287"/>
      <c r="U341" s="284"/>
      <c r="V341" s="284"/>
      <c r="W341" s="283"/>
      <c r="X341" s="283"/>
      <c r="Y341" s="283"/>
      <c r="Z341" s="283"/>
      <c r="AA341" s="283"/>
      <c r="AB341" s="283"/>
      <c r="AC341" s="283"/>
      <c r="AD341" s="283"/>
      <c r="AE341" s="283"/>
      <c r="AF341" s="283"/>
      <c r="AG341" s="283"/>
      <c r="AH341" s="283"/>
      <c r="AI341" s="283"/>
      <c r="AJ341" s="283"/>
      <c r="AK341" s="283"/>
      <c r="AL341" s="283"/>
      <c r="AM341" s="283"/>
      <c r="AN341" s="283"/>
      <c r="AO341" s="283"/>
      <c r="AP341" s="283"/>
      <c r="AQ341" s="283"/>
      <c r="AR341" s="283"/>
      <c r="AS341" s="283"/>
      <c r="AT341" s="283"/>
      <c r="AU341" s="283"/>
      <c r="AV341" s="283"/>
      <c r="AW341" s="283"/>
      <c r="AX341" s="283"/>
      <c r="AY341" s="283"/>
      <c r="AZ341" s="283"/>
      <c r="BA341" s="283"/>
      <c r="BB341" s="283"/>
      <c r="BC341" s="283"/>
      <c r="BD341" s="283"/>
      <c r="BE341" s="283"/>
      <c r="BF341" s="283"/>
      <c r="BG341" s="283"/>
      <c r="BH341" s="283"/>
      <c r="BI341" s="283"/>
      <c r="BJ341" s="283"/>
      <c r="BK341" s="283"/>
      <c r="BL341" s="283"/>
      <c r="BM341" s="283"/>
      <c r="BN341" s="283"/>
      <c r="BO341" s="283"/>
      <c r="BP341" s="283"/>
      <c r="BQ341" s="283"/>
      <c r="BR341" s="283"/>
      <c r="BS341" s="283"/>
      <c r="BT341" s="283"/>
      <c r="BU341" s="283"/>
    </row>
    <row r="342" spans="2:73" ht="13.5" customHeight="1" x14ac:dyDescent="0.25">
      <c r="B342" s="25"/>
      <c r="C342" s="473" t="str">
        <f t="shared" si="55"/>
        <v>-</v>
      </c>
      <c r="D342" s="474"/>
      <c r="E342" s="475"/>
      <c r="F342" s="75" t="str">
        <f t="shared" si="56"/>
        <v>-</v>
      </c>
      <c r="G342" s="76" t="str">
        <f t="shared" si="60"/>
        <v>-</v>
      </c>
      <c r="H342" s="2" t="str">
        <f t="shared" si="57"/>
        <v>-</v>
      </c>
      <c r="I342" s="51" t="str">
        <f t="shared" si="58"/>
        <v>-</v>
      </c>
      <c r="J342" s="403"/>
      <c r="K342" s="402"/>
      <c r="L342" s="402"/>
      <c r="M342" s="313"/>
      <c r="N342" s="326" t="str">
        <f t="shared" si="59"/>
        <v>-</v>
      </c>
      <c r="P342" s="287"/>
      <c r="Q342" s="287"/>
      <c r="R342" s="287"/>
      <c r="S342" s="287"/>
      <c r="T342" s="287"/>
      <c r="U342" s="284"/>
      <c r="V342" s="284"/>
      <c r="W342" s="283"/>
      <c r="X342" s="283"/>
      <c r="Y342" s="283"/>
      <c r="Z342" s="283"/>
      <c r="AA342" s="283"/>
      <c r="AB342" s="283"/>
      <c r="AC342" s="283"/>
      <c r="AD342" s="283"/>
      <c r="AE342" s="283"/>
      <c r="AF342" s="283"/>
      <c r="AG342" s="283"/>
      <c r="AH342" s="283"/>
      <c r="AI342" s="283"/>
      <c r="AJ342" s="283"/>
      <c r="AK342" s="283"/>
      <c r="AL342" s="283"/>
      <c r="AM342" s="283"/>
      <c r="AN342" s="283"/>
      <c r="AO342" s="283"/>
      <c r="AP342" s="283"/>
      <c r="AQ342" s="283"/>
      <c r="AR342" s="283"/>
      <c r="AS342" s="283"/>
      <c r="AT342" s="283"/>
      <c r="AU342" s="283"/>
      <c r="AV342" s="283"/>
      <c r="AW342" s="283"/>
      <c r="AX342" s="283"/>
      <c r="AY342" s="283"/>
      <c r="AZ342" s="283"/>
      <c r="BA342" s="283"/>
      <c r="BB342" s="283"/>
      <c r="BC342" s="283"/>
      <c r="BD342" s="283"/>
      <c r="BE342" s="283"/>
      <c r="BF342" s="283"/>
      <c r="BG342" s="283"/>
      <c r="BH342" s="283"/>
      <c r="BI342" s="283"/>
      <c r="BJ342" s="283"/>
      <c r="BK342" s="283"/>
      <c r="BL342" s="283"/>
      <c r="BM342" s="283"/>
      <c r="BN342" s="283"/>
      <c r="BO342" s="283"/>
      <c r="BP342" s="283"/>
      <c r="BQ342" s="283"/>
      <c r="BR342" s="283"/>
      <c r="BS342" s="283"/>
      <c r="BT342" s="283"/>
      <c r="BU342" s="283"/>
    </row>
    <row r="343" spans="2:73" ht="13.5" customHeight="1" x14ac:dyDescent="0.25">
      <c r="B343" s="25"/>
      <c r="C343" s="52"/>
      <c r="D343" s="19"/>
      <c r="E343" s="19"/>
      <c r="F343" s="19"/>
      <c r="G343" s="19"/>
      <c r="H343" s="19"/>
      <c r="I343" s="19"/>
      <c r="J343" s="404"/>
      <c r="K343" s="404"/>
      <c r="L343" s="404"/>
      <c r="M343" s="314"/>
      <c r="N343" s="327">
        <f t="shared" si="59"/>
        <v>7.5</v>
      </c>
      <c r="P343" s="284"/>
      <c r="Q343" s="290"/>
      <c r="R343" s="290"/>
      <c r="S343" s="290"/>
      <c r="T343" s="290"/>
      <c r="U343" s="286"/>
      <c r="V343" s="284"/>
      <c r="W343" s="283"/>
      <c r="X343" s="283"/>
      <c r="Y343" s="283"/>
      <c r="Z343" s="283"/>
      <c r="AA343" s="283"/>
      <c r="AB343" s="283"/>
      <c r="AC343" s="283"/>
      <c r="AD343" s="283"/>
      <c r="AE343" s="283"/>
      <c r="AF343" s="283"/>
      <c r="AG343" s="283"/>
      <c r="AH343" s="283"/>
      <c r="AI343" s="283"/>
      <c r="AJ343" s="283"/>
      <c r="AK343" s="283"/>
      <c r="AL343" s="283"/>
      <c r="AM343" s="283"/>
      <c r="AN343" s="283"/>
      <c r="AO343" s="283"/>
      <c r="AP343" s="283"/>
      <c r="AQ343" s="283"/>
      <c r="AR343" s="283"/>
      <c r="AS343" s="283"/>
      <c r="AT343" s="283"/>
      <c r="AU343" s="283"/>
      <c r="AV343" s="283"/>
      <c r="AW343" s="283"/>
      <c r="AX343" s="283"/>
      <c r="AY343" s="283"/>
      <c r="AZ343" s="283"/>
      <c r="BA343" s="283"/>
      <c r="BB343" s="283"/>
      <c r="BC343" s="283"/>
      <c r="BD343" s="283"/>
      <c r="BE343" s="283"/>
      <c r="BF343" s="283"/>
      <c r="BG343" s="283"/>
      <c r="BH343" s="283"/>
      <c r="BI343" s="283"/>
      <c r="BJ343" s="283"/>
      <c r="BK343" s="283"/>
      <c r="BL343" s="283"/>
      <c r="BM343" s="283"/>
      <c r="BN343" s="283"/>
      <c r="BO343" s="283"/>
      <c r="BP343" s="283"/>
      <c r="BQ343" s="283"/>
      <c r="BR343" s="283"/>
      <c r="BS343" s="283"/>
      <c r="BT343" s="283"/>
      <c r="BU343" s="283"/>
    </row>
    <row r="344" spans="2:73" ht="9" customHeight="1" x14ac:dyDescent="0.25">
      <c r="B344" s="25"/>
      <c r="C344" s="53"/>
      <c r="D344" s="54"/>
      <c r="E344" s="54"/>
      <c r="F344" s="54"/>
      <c r="G344" s="54"/>
      <c r="H344" s="54"/>
      <c r="I344" s="54"/>
      <c r="J344" s="405"/>
      <c r="K344" s="405"/>
      <c r="L344" s="405"/>
      <c r="M344" s="315"/>
      <c r="N344" s="328"/>
      <c r="P344" s="290"/>
      <c r="Q344" s="290"/>
      <c r="R344" s="290"/>
      <c r="S344" s="290"/>
      <c r="T344" s="290"/>
      <c r="U344" s="284"/>
      <c r="V344" s="284"/>
      <c r="W344" s="283"/>
      <c r="X344" s="283"/>
      <c r="Y344" s="283"/>
      <c r="Z344" s="283"/>
      <c r="AA344" s="283"/>
      <c r="AB344" s="283"/>
      <c r="AC344" s="283"/>
      <c r="AD344" s="283"/>
      <c r="AE344" s="283"/>
      <c r="AF344" s="283"/>
      <c r="AG344" s="283"/>
      <c r="AH344" s="283"/>
      <c r="AI344" s="283"/>
      <c r="AJ344" s="283"/>
      <c r="AK344" s="283"/>
      <c r="AL344" s="283"/>
      <c r="AM344" s="283"/>
      <c r="AN344" s="283"/>
      <c r="AO344" s="283"/>
      <c r="AP344" s="283"/>
      <c r="AQ344" s="283"/>
      <c r="AR344" s="283"/>
      <c r="AS344" s="283"/>
      <c r="AT344" s="283"/>
      <c r="AU344" s="283"/>
      <c r="AV344" s="283"/>
      <c r="AW344" s="283"/>
      <c r="AX344" s="283"/>
      <c r="AY344" s="283"/>
      <c r="AZ344" s="283"/>
      <c r="BA344" s="283"/>
      <c r="BB344" s="283"/>
      <c r="BC344" s="283"/>
      <c r="BD344" s="283"/>
      <c r="BE344" s="283"/>
      <c r="BF344" s="283"/>
      <c r="BG344" s="283"/>
      <c r="BH344" s="283"/>
      <c r="BI344" s="283"/>
      <c r="BJ344" s="283"/>
      <c r="BK344" s="283"/>
      <c r="BL344" s="283"/>
      <c r="BM344" s="283"/>
      <c r="BN344" s="283"/>
      <c r="BO344" s="283"/>
      <c r="BP344" s="283"/>
      <c r="BQ344" s="283"/>
      <c r="BR344" s="283"/>
      <c r="BS344" s="283"/>
      <c r="BT344" s="283"/>
      <c r="BU344" s="283"/>
    </row>
    <row r="345" spans="2:73" x14ac:dyDescent="0.25">
      <c r="B345" s="25"/>
      <c r="C345" s="459" t="s">
        <v>13</v>
      </c>
      <c r="D345" s="460"/>
      <c r="E345" s="460"/>
      <c r="F345" s="460"/>
      <c r="G345" s="460"/>
      <c r="H345" s="460"/>
      <c r="I345" s="461"/>
      <c r="J345" s="469"/>
      <c r="K345" s="455"/>
      <c r="L345" s="470"/>
      <c r="M345" s="316"/>
      <c r="N345" s="329">
        <f>SUM(J345)</f>
        <v>0</v>
      </c>
      <c r="P345" s="291"/>
      <c r="Q345" s="292"/>
      <c r="R345" s="292"/>
      <c r="S345" s="292"/>
      <c r="T345" s="292"/>
      <c r="U345" s="282"/>
      <c r="W345" s="283"/>
      <c r="X345" s="283"/>
      <c r="Y345" s="283"/>
      <c r="Z345" s="283"/>
      <c r="AA345" s="283"/>
      <c r="AB345" s="283"/>
      <c r="AC345" s="283"/>
      <c r="AD345" s="283"/>
      <c r="AE345" s="283"/>
      <c r="AF345" s="283"/>
      <c r="AG345" s="283"/>
      <c r="AH345" s="283"/>
      <c r="AI345" s="283"/>
      <c r="AJ345" s="283"/>
      <c r="AK345" s="283"/>
      <c r="AL345" s="283"/>
      <c r="AM345" s="283"/>
      <c r="AN345" s="283"/>
      <c r="AO345" s="283"/>
      <c r="AP345" s="283"/>
      <c r="AQ345" s="283"/>
      <c r="AR345" s="283"/>
      <c r="AS345" s="283"/>
      <c r="AT345" s="283"/>
      <c r="AU345" s="283"/>
      <c r="AV345" s="283"/>
      <c r="AW345" s="283"/>
      <c r="AX345" s="283"/>
      <c r="AY345" s="283"/>
      <c r="AZ345" s="283"/>
      <c r="BA345" s="283"/>
      <c r="BB345" s="283"/>
      <c r="BC345" s="283"/>
      <c r="BD345" s="283"/>
      <c r="BE345" s="283"/>
      <c r="BF345" s="283"/>
      <c r="BG345" s="283"/>
      <c r="BH345" s="283"/>
      <c r="BI345" s="283"/>
      <c r="BJ345" s="283"/>
      <c r="BK345" s="283"/>
      <c r="BL345" s="283"/>
      <c r="BM345" s="283"/>
      <c r="BN345" s="283"/>
      <c r="BO345" s="283"/>
      <c r="BP345" s="283"/>
      <c r="BQ345" s="283"/>
      <c r="BR345" s="283"/>
      <c r="BS345" s="283"/>
      <c r="BT345" s="283"/>
      <c r="BU345" s="283"/>
    </row>
    <row r="346" spans="2:73" ht="15" customHeight="1" x14ac:dyDescent="0.25">
      <c r="B346" s="25"/>
      <c r="C346" s="55"/>
      <c r="D346" s="55"/>
      <c r="E346" s="55"/>
      <c r="F346" s="55"/>
      <c r="G346" s="55"/>
      <c r="H346" s="55"/>
      <c r="I346" s="55"/>
      <c r="K346" s="106"/>
      <c r="M346" s="317"/>
      <c r="N346" s="317"/>
      <c r="P346" s="292"/>
      <c r="Q346" s="292"/>
      <c r="R346" s="292"/>
      <c r="S346" s="292"/>
      <c r="T346" s="292"/>
      <c r="U346" s="282"/>
      <c r="W346" s="283"/>
      <c r="X346" s="283"/>
      <c r="Y346" s="283"/>
      <c r="Z346" s="283"/>
      <c r="AA346" s="283"/>
      <c r="AB346" s="283"/>
      <c r="AC346" s="283"/>
      <c r="AD346" s="283"/>
      <c r="AE346" s="283"/>
      <c r="AF346" s="283"/>
      <c r="AG346" s="283"/>
      <c r="AH346" s="283"/>
      <c r="AI346" s="283"/>
      <c r="AJ346" s="283"/>
      <c r="AK346" s="283"/>
      <c r="AL346" s="283"/>
      <c r="AM346" s="283"/>
      <c r="AN346" s="283"/>
      <c r="AO346" s="283"/>
      <c r="AP346" s="283"/>
      <c r="AQ346" s="283"/>
      <c r="AR346" s="283"/>
      <c r="AS346" s="283"/>
      <c r="AT346" s="283"/>
      <c r="AU346" s="283"/>
      <c r="AV346" s="283"/>
      <c r="AW346" s="283"/>
      <c r="AX346" s="283"/>
      <c r="AY346" s="283"/>
      <c r="AZ346" s="283"/>
      <c r="BA346" s="283"/>
      <c r="BB346" s="283"/>
      <c r="BC346" s="283"/>
      <c r="BD346" s="283"/>
      <c r="BE346" s="283"/>
      <c r="BF346" s="283"/>
      <c r="BG346" s="283"/>
      <c r="BH346" s="283"/>
      <c r="BI346" s="283"/>
      <c r="BJ346" s="283"/>
      <c r="BK346" s="283"/>
      <c r="BL346" s="283"/>
      <c r="BM346" s="283"/>
      <c r="BN346" s="283"/>
      <c r="BO346" s="283"/>
      <c r="BP346" s="283"/>
      <c r="BQ346" s="283"/>
      <c r="BR346" s="283"/>
      <c r="BS346" s="283"/>
      <c r="BT346" s="283"/>
      <c r="BU346" s="283"/>
    </row>
    <row r="347" spans="2:73" ht="14.25" customHeight="1" x14ac:dyDescent="0.25">
      <c r="B347" s="25"/>
      <c r="C347" s="457" t="s">
        <v>14</v>
      </c>
      <c r="D347" s="458"/>
      <c r="E347" s="458"/>
      <c r="F347" s="458"/>
      <c r="G347" s="458"/>
      <c r="H347" s="458"/>
      <c r="I347" s="458"/>
      <c r="J347" s="458"/>
      <c r="K347" s="458"/>
      <c r="L347" s="458"/>
      <c r="M347" s="458"/>
      <c r="N347" s="458"/>
      <c r="P347" s="292"/>
      <c r="Q347" s="292"/>
      <c r="R347" s="292"/>
      <c r="S347" s="292"/>
      <c r="T347" s="292"/>
      <c r="U347" s="282"/>
      <c r="W347" s="283"/>
      <c r="X347" s="283"/>
      <c r="Y347" s="283"/>
      <c r="Z347" s="283"/>
      <c r="AA347" s="283"/>
      <c r="AB347" s="283"/>
      <c r="AC347" s="283"/>
      <c r="AD347" s="283"/>
      <c r="AE347" s="283"/>
      <c r="AF347" s="283"/>
      <c r="AG347" s="283"/>
      <c r="AH347" s="283"/>
      <c r="AI347" s="283"/>
      <c r="AJ347" s="283"/>
      <c r="AK347" s="283"/>
      <c r="AL347" s="283"/>
      <c r="AM347" s="283"/>
      <c r="AN347" s="283"/>
      <c r="AO347" s="283"/>
      <c r="AP347" s="283"/>
      <c r="AQ347" s="283"/>
      <c r="AR347" s="283"/>
      <c r="AS347" s="283"/>
      <c r="AT347" s="283"/>
      <c r="AU347" s="283"/>
      <c r="AV347" s="283"/>
      <c r="AW347" s="283"/>
      <c r="AX347" s="283"/>
      <c r="AY347" s="283"/>
      <c r="AZ347" s="283"/>
      <c r="BA347" s="283"/>
      <c r="BB347" s="283"/>
      <c r="BC347" s="283"/>
      <c r="BD347" s="283"/>
      <c r="BE347" s="283"/>
      <c r="BF347" s="283"/>
      <c r="BG347" s="283"/>
      <c r="BH347" s="283"/>
      <c r="BI347" s="283"/>
      <c r="BJ347" s="283"/>
      <c r="BK347" s="283"/>
      <c r="BL347" s="283"/>
      <c r="BM347" s="283"/>
      <c r="BN347" s="283"/>
      <c r="BO347" s="283"/>
      <c r="BP347" s="283"/>
      <c r="BQ347" s="283"/>
      <c r="BR347" s="283"/>
      <c r="BS347" s="283"/>
      <c r="BT347" s="283"/>
      <c r="BU347" s="283"/>
    </row>
    <row r="348" spans="2:73" x14ac:dyDescent="0.25">
      <c r="B348" s="25"/>
      <c r="C348" s="7"/>
      <c r="D348" s="5"/>
      <c r="E348" s="5"/>
      <c r="F348" s="5"/>
      <c r="G348" s="5"/>
      <c r="H348" s="5"/>
      <c r="I348" s="5"/>
      <c r="J348" s="112"/>
      <c r="K348" s="112"/>
      <c r="L348" s="112"/>
      <c r="M348" s="5"/>
      <c r="N348" s="306"/>
      <c r="W348" s="283"/>
      <c r="X348" s="283"/>
      <c r="Y348" s="283"/>
      <c r="Z348" s="283"/>
      <c r="AA348" s="283"/>
      <c r="AB348" s="283"/>
      <c r="AC348" s="283"/>
      <c r="AD348" s="283"/>
      <c r="AE348" s="283"/>
      <c r="AF348" s="283"/>
      <c r="AG348" s="283"/>
      <c r="AH348" s="283"/>
      <c r="AI348" s="283"/>
      <c r="AJ348" s="283"/>
      <c r="AK348" s="283"/>
      <c r="AL348" s="283"/>
      <c r="AM348" s="283"/>
      <c r="AN348" s="283"/>
      <c r="AO348" s="283"/>
      <c r="AP348" s="283"/>
      <c r="AQ348" s="283"/>
      <c r="AR348" s="283"/>
      <c r="AS348" s="283"/>
      <c r="AT348" s="283"/>
      <c r="AU348" s="283"/>
      <c r="AV348" s="283"/>
      <c r="AW348" s="283"/>
      <c r="AX348" s="283"/>
      <c r="AY348" s="283"/>
      <c r="AZ348" s="283"/>
      <c r="BA348" s="283"/>
      <c r="BB348" s="283"/>
      <c r="BC348" s="283"/>
      <c r="BD348" s="283"/>
      <c r="BE348" s="283"/>
      <c r="BF348" s="283"/>
      <c r="BG348" s="283"/>
      <c r="BH348" s="283"/>
      <c r="BI348" s="283"/>
      <c r="BJ348" s="283"/>
      <c r="BK348" s="283"/>
      <c r="BL348" s="283"/>
      <c r="BM348" s="283"/>
      <c r="BN348" s="283"/>
      <c r="BO348" s="283"/>
      <c r="BP348" s="283"/>
      <c r="BQ348" s="283"/>
      <c r="BR348" s="283"/>
      <c r="BS348" s="283"/>
      <c r="BT348" s="283"/>
      <c r="BU348" s="283"/>
    </row>
    <row r="349" spans="2:73" x14ac:dyDescent="0.25">
      <c r="B349" s="25"/>
      <c r="C349" s="9" t="s">
        <v>28</v>
      </c>
      <c r="D349" s="4"/>
      <c r="E349" s="4"/>
      <c r="F349" s="4"/>
      <c r="G349" s="4"/>
      <c r="H349" s="4"/>
      <c r="I349" s="4"/>
      <c r="J349" s="113"/>
      <c r="K349" s="114"/>
      <c r="L349" s="114"/>
      <c r="M349" s="397"/>
      <c r="N349" s="306"/>
      <c r="W349" s="283"/>
      <c r="X349" s="283"/>
      <c r="Y349" s="283"/>
      <c r="Z349" s="283"/>
      <c r="AA349" s="283"/>
      <c r="AB349" s="283"/>
      <c r="AC349" s="283"/>
      <c r="AD349" s="283"/>
      <c r="AE349" s="283"/>
      <c r="AF349" s="283"/>
      <c r="AG349" s="283"/>
      <c r="AH349" s="283"/>
      <c r="AI349" s="283"/>
      <c r="AJ349" s="283"/>
      <c r="AK349" s="283"/>
      <c r="AL349" s="283"/>
      <c r="AM349" s="283"/>
      <c r="AN349" s="283"/>
      <c r="AO349" s="283"/>
      <c r="AP349" s="283"/>
      <c r="AQ349" s="283"/>
      <c r="AR349" s="283"/>
      <c r="AS349" s="283"/>
      <c r="AT349" s="283"/>
      <c r="AU349" s="283"/>
      <c r="AV349" s="283"/>
      <c r="AW349" s="283"/>
      <c r="AX349" s="283"/>
      <c r="AY349" s="283"/>
      <c r="AZ349" s="283"/>
      <c r="BA349" s="283"/>
      <c r="BB349" s="283"/>
      <c r="BC349" s="283"/>
      <c r="BD349" s="283"/>
      <c r="BE349" s="283"/>
      <c r="BF349" s="283"/>
      <c r="BG349" s="283"/>
      <c r="BH349" s="283"/>
      <c r="BI349" s="283"/>
      <c r="BJ349" s="283"/>
      <c r="BK349" s="283"/>
      <c r="BL349" s="283"/>
      <c r="BM349" s="283"/>
      <c r="BN349" s="283"/>
      <c r="BO349" s="283"/>
      <c r="BP349" s="283"/>
      <c r="BQ349" s="283"/>
      <c r="BR349" s="283"/>
      <c r="BS349" s="283"/>
      <c r="BT349" s="283"/>
      <c r="BU349" s="283"/>
    </row>
    <row r="350" spans="2:73" x14ac:dyDescent="0.25">
      <c r="B350" s="25"/>
      <c r="C350" s="56"/>
      <c r="D350" s="4"/>
      <c r="E350" s="57" t="s">
        <v>325</v>
      </c>
      <c r="F350" s="57"/>
      <c r="G350" s="57"/>
      <c r="H350" s="57"/>
      <c r="I350" s="4"/>
      <c r="J350" s="406"/>
      <c r="K350" s="114"/>
      <c r="L350" s="114"/>
      <c r="M350" s="397"/>
      <c r="N350" s="306"/>
      <c r="W350" s="283"/>
      <c r="X350" s="283"/>
      <c r="Y350" s="283"/>
      <c r="Z350" s="283"/>
      <c r="AA350" s="283"/>
      <c r="AB350" s="283"/>
      <c r="AC350" s="283"/>
      <c r="AD350" s="283"/>
      <c r="AE350" s="283"/>
      <c r="AF350" s="283"/>
      <c r="AG350" s="283"/>
      <c r="AH350" s="283"/>
      <c r="AI350" s="283"/>
      <c r="AJ350" s="283"/>
      <c r="AK350" s="283"/>
      <c r="AL350" s="283"/>
      <c r="AM350" s="283"/>
      <c r="AN350" s="283"/>
      <c r="AO350" s="283"/>
      <c r="AP350" s="283"/>
      <c r="AQ350" s="283"/>
      <c r="AR350" s="283"/>
      <c r="AS350" s="283"/>
      <c r="AT350" s="283"/>
      <c r="AU350" s="283"/>
      <c r="AV350" s="283"/>
      <c r="AW350" s="283"/>
      <c r="AX350" s="283"/>
      <c r="AY350" s="283"/>
      <c r="AZ350" s="283"/>
      <c r="BA350" s="283"/>
      <c r="BB350" s="283"/>
      <c r="BC350" s="283"/>
      <c r="BD350" s="283"/>
      <c r="BE350" s="283"/>
      <c r="BF350" s="283"/>
      <c r="BG350" s="283"/>
      <c r="BH350" s="283"/>
      <c r="BI350" s="283"/>
      <c r="BJ350" s="283"/>
      <c r="BK350" s="283"/>
      <c r="BL350" s="283"/>
      <c r="BM350" s="283"/>
      <c r="BN350" s="283"/>
      <c r="BO350" s="283"/>
      <c r="BP350" s="283"/>
      <c r="BQ350" s="283"/>
      <c r="BR350" s="283"/>
      <c r="BS350" s="283"/>
      <c r="BT350" s="283"/>
      <c r="BU350" s="283"/>
    </row>
    <row r="351" spans="2:73" x14ac:dyDescent="0.25">
      <c r="B351" s="25"/>
      <c r="C351" s="56"/>
      <c r="D351" s="58"/>
      <c r="E351" s="59" t="s">
        <v>98</v>
      </c>
      <c r="F351" s="58"/>
      <c r="G351" s="58"/>
      <c r="H351" s="17">
        <f>R317</f>
        <v>0</v>
      </c>
      <c r="I351" s="3"/>
      <c r="J351" s="115"/>
      <c r="K351" s="116"/>
      <c r="L351" s="116"/>
      <c r="M351" s="318"/>
      <c r="N351" s="330" t="str">
        <f>IF(S313=C306,C306,"")</f>
        <v/>
      </c>
      <c r="W351" s="283"/>
      <c r="X351" s="283"/>
      <c r="Y351" s="283"/>
      <c r="Z351" s="283"/>
      <c r="AA351" s="283"/>
      <c r="AB351" s="283"/>
      <c r="AC351" s="283"/>
      <c r="AD351" s="283"/>
      <c r="AE351" s="283"/>
      <c r="AF351" s="283"/>
      <c r="AG351" s="283"/>
      <c r="AH351" s="283"/>
      <c r="AI351" s="283"/>
      <c r="AJ351" s="283"/>
      <c r="AK351" s="283"/>
      <c r="AL351" s="283"/>
      <c r="AM351" s="283"/>
      <c r="AN351" s="283"/>
      <c r="AO351" s="283"/>
      <c r="AP351" s="283"/>
      <c r="AQ351" s="283"/>
      <c r="AR351" s="283"/>
      <c r="AS351" s="283"/>
      <c r="AT351" s="283"/>
      <c r="AU351" s="283"/>
      <c r="AV351" s="283"/>
      <c r="AW351" s="283"/>
      <c r="AX351" s="283"/>
      <c r="AY351" s="283"/>
      <c r="AZ351" s="283"/>
      <c r="BA351" s="283"/>
      <c r="BB351" s="283"/>
      <c r="BC351" s="283"/>
      <c r="BD351" s="283"/>
      <c r="BE351" s="283"/>
      <c r="BF351" s="283"/>
      <c r="BG351" s="283"/>
      <c r="BH351" s="283"/>
      <c r="BI351" s="283"/>
      <c r="BJ351" s="283"/>
      <c r="BK351" s="283"/>
      <c r="BL351" s="283"/>
      <c r="BM351" s="283"/>
      <c r="BN351" s="283"/>
      <c r="BO351" s="283"/>
      <c r="BP351" s="283"/>
      <c r="BQ351" s="283"/>
      <c r="BR351" s="283"/>
      <c r="BS351" s="283"/>
      <c r="BT351" s="283"/>
      <c r="BU351" s="283"/>
    </row>
    <row r="352" spans="2:73" x14ac:dyDescent="0.25">
      <c r="B352" s="25"/>
      <c r="C352" s="56"/>
      <c r="D352" s="59"/>
      <c r="E352" s="59" t="s">
        <v>100</v>
      </c>
      <c r="F352" s="59"/>
      <c r="G352" s="59"/>
      <c r="H352" s="93"/>
      <c r="I352" s="61" t="s">
        <v>99</v>
      </c>
      <c r="J352" s="479">
        <f>U317</f>
        <v>0</v>
      </c>
      <c r="K352" s="480"/>
      <c r="L352" s="481"/>
      <c r="M352" s="319"/>
      <c r="N352" s="331">
        <f>IF(L364=H312,"- - -",F322)</f>
        <v>0</v>
      </c>
      <c r="W352" s="283"/>
      <c r="X352" s="283"/>
      <c r="Y352" s="283"/>
      <c r="Z352" s="283"/>
      <c r="AA352" s="283"/>
      <c r="AB352" s="283"/>
      <c r="AC352" s="283"/>
      <c r="AD352" s="283"/>
      <c r="AE352" s="283"/>
      <c r="AF352" s="283"/>
      <c r="AG352" s="283"/>
      <c r="AH352" s="283"/>
      <c r="AI352" s="283"/>
      <c r="AJ352" s="283"/>
      <c r="AK352" s="283"/>
      <c r="AL352" s="283"/>
      <c r="AM352" s="283"/>
      <c r="AN352" s="283"/>
      <c r="AO352" s="283"/>
      <c r="AP352" s="283"/>
      <c r="AQ352" s="283"/>
      <c r="AR352" s="283"/>
      <c r="AS352" s="283"/>
      <c r="AT352" s="283"/>
      <c r="AU352" s="283"/>
      <c r="AV352" s="283"/>
      <c r="AW352" s="283"/>
      <c r="AX352" s="283"/>
      <c r="AY352" s="283"/>
      <c r="AZ352" s="283"/>
      <c r="BA352" s="283"/>
      <c r="BB352" s="283"/>
      <c r="BC352" s="283"/>
      <c r="BD352" s="283"/>
      <c r="BE352" s="283"/>
      <c r="BF352" s="283"/>
      <c r="BG352" s="283"/>
      <c r="BH352" s="283"/>
      <c r="BI352" s="283"/>
      <c r="BJ352" s="283"/>
      <c r="BK352" s="283"/>
      <c r="BL352" s="283"/>
      <c r="BM352" s="283"/>
      <c r="BN352" s="283"/>
      <c r="BO352" s="283"/>
      <c r="BP352" s="283"/>
      <c r="BQ352" s="283"/>
      <c r="BR352" s="283"/>
      <c r="BS352" s="283"/>
      <c r="BT352" s="283"/>
      <c r="BU352" s="283"/>
    </row>
    <row r="353" spans="2:73" x14ac:dyDescent="0.25">
      <c r="B353" s="25"/>
      <c r="C353" s="62"/>
      <c r="D353" s="59"/>
      <c r="E353" s="59"/>
      <c r="F353" s="59"/>
      <c r="G353" s="59"/>
      <c r="H353" s="57"/>
      <c r="I353" s="61" t="s">
        <v>101</v>
      </c>
      <c r="J353" s="448"/>
      <c r="K353" s="449"/>
      <c r="L353" s="450"/>
      <c r="M353" s="319"/>
      <c r="N353" s="306"/>
      <c r="W353" s="283"/>
      <c r="X353" s="283"/>
      <c r="Y353" s="283"/>
      <c r="Z353" s="283"/>
      <c r="AA353" s="283"/>
      <c r="AB353" s="283"/>
      <c r="AC353" s="283"/>
      <c r="AD353" s="283"/>
      <c r="AE353" s="283"/>
      <c r="AF353" s="283"/>
      <c r="AG353" s="283"/>
      <c r="AH353" s="283"/>
      <c r="AI353" s="283"/>
      <c r="AJ353" s="283"/>
      <c r="AK353" s="283"/>
      <c r="AL353" s="283"/>
      <c r="AM353" s="283"/>
      <c r="AN353" s="283"/>
      <c r="AO353" s="283"/>
      <c r="AP353" s="283"/>
      <c r="AQ353" s="283"/>
      <c r="AR353" s="283"/>
      <c r="AS353" s="283"/>
      <c r="AT353" s="283"/>
      <c r="AU353" s="283"/>
      <c r="AV353" s="283"/>
      <c r="AW353" s="283"/>
      <c r="AX353" s="283"/>
      <c r="AY353" s="283"/>
      <c r="AZ353" s="283"/>
      <c r="BA353" s="283"/>
      <c r="BB353" s="283"/>
      <c r="BC353" s="283"/>
      <c r="BD353" s="283"/>
      <c r="BE353" s="283"/>
      <c r="BF353" s="283"/>
      <c r="BG353" s="283"/>
      <c r="BH353" s="283"/>
      <c r="BI353" s="283"/>
      <c r="BJ353" s="283"/>
      <c r="BK353" s="283"/>
      <c r="BL353" s="283"/>
      <c r="BM353" s="283"/>
      <c r="BN353" s="283"/>
      <c r="BO353" s="283"/>
      <c r="BP353" s="283"/>
      <c r="BQ353" s="283"/>
      <c r="BR353" s="283"/>
      <c r="BS353" s="283"/>
      <c r="BT353" s="283"/>
      <c r="BU353" s="283"/>
    </row>
    <row r="354" spans="2:73" x14ac:dyDescent="0.25">
      <c r="B354" s="25"/>
      <c r="C354" s="56"/>
      <c r="D354" s="60"/>
      <c r="E354" s="60"/>
      <c r="F354" s="60"/>
      <c r="G354" s="60"/>
      <c r="H354" s="465"/>
      <c r="I354" s="465"/>
      <c r="J354" s="465"/>
      <c r="K354" s="465"/>
      <c r="L354" s="465"/>
      <c r="M354" s="466"/>
      <c r="N354" s="306"/>
      <c r="W354" s="283"/>
      <c r="X354" s="283"/>
      <c r="Y354" s="283"/>
      <c r="Z354" s="283"/>
      <c r="AA354" s="283"/>
      <c r="AB354" s="283"/>
      <c r="AC354" s="283"/>
      <c r="AD354" s="283"/>
      <c r="AE354" s="283"/>
      <c r="AF354" s="283"/>
      <c r="AG354" s="283"/>
      <c r="AH354" s="283"/>
      <c r="AI354" s="283"/>
      <c r="AJ354" s="283"/>
      <c r="AK354" s="283"/>
      <c r="AL354" s="283"/>
      <c r="AM354" s="283"/>
      <c r="AN354" s="283"/>
      <c r="AO354" s="283"/>
      <c r="AP354" s="283"/>
      <c r="AQ354" s="283"/>
      <c r="AR354" s="283"/>
      <c r="AS354" s="283"/>
      <c r="AT354" s="283"/>
      <c r="AU354" s="283"/>
      <c r="AV354" s="283"/>
      <c r="AW354" s="283"/>
      <c r="AX354" s="283"/>
      <c r="AY354" s="283"/>
      <c r="AZ354" s="283"/>
      <c r="BA354" s="283"/>
      <c r="BB354" s="283"/>
      <c r="BC354" s="283"/>
      <c r="BD354" s="283"/>
      <c r="BE354" s="283"/>
      <c r="BF354" s="283"/>
      <c r="BG354" s="283"/>
      <c r="BH354" s="283"/>
      <c r="BI354" s="283"/>
      <c r="BJ354" s="283"/>
      <c r="BK354" s="283"/>
      <c r="BL354" s="283"/>
      <c r="BM354" s="283"/>
      <c r="BN354" s="283"/>
      <c r="BO354" s="283"/>
      <c r="BP354" s="283"/>
      <c r="BQ354" s="283"/>
      <c r="BR354" s="283"/>
      <c r="BS354" s="283"/>
      <c r="BT354" s="283"/>
      <c r="BU354" s="283"/>
    </row>
    <row r="355" spans="2:73" x14ac:dyDescent="0.25">
      <c r="B355" s="25"/>
      <c r="C355" s="8" t="s">
        <v>29</v>
      </c>
      <c r="D355" s="6"/>
      <c r="E355" s="6"/>
      <c r="F355" s="6"/>
      <c r="G355" s="6"/>
      <c r="H355" s="6"/>
      <c r="I355" s="6"/>
      <c r="J355" s="454"/>
      <c r="K355" s="455"/>
      <c r="L355" s="456"/>
      <c r="M355" s="319"/>
      <c r="N355" s="332">
        <f>J355</f>
        <v>0</v>
      </c>
      <c r="W355" s="283"/>
      <c r="X355" s="283"/>
      <c r="Y355" s="283"/>
      <c r="Z355" s="283"/>
      <c r="AA355" s="283"/>
      <c r="AB355" s="283"/>
      <c r="AC355" s="283"/>
      <c r="AD355" s="283"/>
      <c r="AE355" s="283"/>
      <c r="AF355" s="283"/>
      <c r="AG355" s="283"/>
      <c r="AH355" s="283"/>
      <c r="AI355" s="283"/>
      <c r="AJ355" s="283"/>
      <c r="AK355" s="283"/>
      <c r="AL355" s="283"/>
      <c r="AM355" s="283"/>
      <c r="AN355" s="283"/>
      <c r="AO355" s="283"/>
      <c r="AP355" s="283"/>
      <c r="AQ355" s="283"/>
      <c r="AR355" s="283"/>
      <c r="AS355" s="283"/>
      <c r="AT355" s="283"/>
      <c r="AU355" s="283"/>
      <c r="AV355" s="283"/>
      <c r="AW355" s="283"/>
      <c r="AX355" s="283"/>
      <c r="AY355" s="283"/>
      <c r="AZ355" s="283"/>
      <c r="BA355" s="283"/>
      <c r="BB355" s="283"/>
      <c r="BC355" s="283"/>
      <c r="BD355" s="283"/>
      <c r="BE355" s="283"/>
      <c r="BF355" s="283"/>
      <c r="BG355" s="283"/>
      <c r="BH355" s="283"/>
      <c r="BI355" s="283"/>
      <c r="BJ355" s="283"/>
      <c r="BK355" s="283"/>
      <c r="BL355" s="283"/>
      <c r="BM355" s="283"/>
      <c r="BN355" s="283"/>
      <c r="BO355" s="283"/>
      <c r="BP355" s="283"/>
      <c r="BQ355" s="283"/>
      <c r="BR355" s="283"/>
      <c r="BS355" s="283"/>
      <c r="BT355" s="283"/>
      <c r="BU355" s="283"/>
    </row>
    <row r="356" spans="2:73" x14ac:dyDescent="0.25">
      <c r="B356" s="25"/>
      <c r="C356" s="14"/>
      <c r="D356" s="3"/>
      <c r="E356" s="3"/>
      <c r="F356" s="3"/>
      <c r="G356" s="3"/>
      <c r="H356" s="467"/>
      <c r="I356" s="467"/>
      <c r="J356" s="467"/>
      <c r="K356" s="467"/>
      <c r="L356" s="467"/>
      <c r="M356" s="468"/>
      <c r="N356" s="333"/>
      <c r="W356" s="283"/>
      <c r="X356" s="283"/>
      <c r="Y356" s="283"/>
      <c r="Z356" s="283"/>
      <c r="AA356" s="283"/>
      <c r="AB356" s="283"/>
      <c r="AC356" s="283"/>
      <c r="AD356" s="283"/>
      <c r="AE356" s="283"/>
      <c r="AF356" s="283"/>
      <c r="AG356" s="283"/>
      <c r="AH356" s="283"/>
      <c r="AI356" s="283"/>
      <c r="AJ356" s="283"/>
      <c r="AK356" s="283"/>
      <c r="AL356" s="283"/>
      <c r="AM356" s="283"/>
      <c r="AN356" s="283"/>
      <c r="AO356" s="283"/>
      <c r="AP356" s="283"/>
      <c r="AQ356" s="283"/>
      <c r="AR356" s="283"/>
      <c r="AS356" s="283"/>
      <c r="AT356" s="283"/>
      <c r="AU356" s="283"/>
      <c r="AV356" s="283"/>
      <c r="AW356" s="283"/>
      <c r="AX356" s="283"/>
      <c r="AY356" s="283"/>
      <c r="AZ356" s="283"/>
      <c r="BA356" s="283"/>
      <c r="BB356" s="283"/>
      <c r="BC356" s="283"/>
      <c r="BD356" s="283"/>
      <c r="BE356" s="283"/>
      <c r="BF356" s="283"/>
      <c r="BG356" s="283"/>
      <c r="BH356" s="283"/>
      <c r="BI356" s="283"/>
      <c r="BJ356" s="283"/>
      <c r="BK356" s="283"/>
      <c r="BL356" s="283"/>
      <c r="BM356" s="283"/>
      <c r="BN356" s="283"/>
      <c r="BO356" s="283"/>
      <c r="BP356" s="283"/>
      <c r="BQ356" s="283"/>
      <c r="BR356" s="283"/>
      <c r="BS356" s="283"/>
      <c r="BT356" s="283"/>
      <c r="BU356" s="283"/>
    </row>
    <row r="357" spans="2:73" x14ac:dyDescent="0.25">
      <c r="B357" s="25"/>
      <c r="C357" s="10" t="s">
        <v>30</v>
      </c>
      <c r="D357" s="11"/>
      <c r="E357" s="11"/>
      <c r="F357" s="11"/>
      <c r="G357" s="11"/>
      <c r="H357" s="11"/>
      <c r="I357" s="11"/>
      <c r="J357" s="454"/>
      <c r="K357" s="455"/>
      <c r="L357" s="456"/>
      <c r="M357" s="320"/>
      <c r="N357" s="334">
        <f>J357</f>
        <v>0</v>
      </c>
      <c r="W357" s="283"/>
      <c r="X357" s="283"/>
      <c r="Y357" s="283"/>
      <c r="Z357" s="283"/>
      <c r="AA357" s="283"/>
      <c r="AB357" s="283"/>
      <c r="AC357" s="283"/>
      <c r="AD357" s="283"/>
      <c r="AE357" s="283"/>
      <c r="AF357" s="283"/>
      <c r="AG357" s="283"/>
      <c r="AH357" s="283"/>
      <c r="AI357" s="283"/>
      <c r="AJ357" s="283"/>
      <c r="AK357" s="283"/>
      <c r="AL357" s="283"/>
      <c r="AM357" s="283"/>
      <c r="AN357" s="283"/>
      <c r="AO357" s="283"/>
      <c r="AP357" s="283"/>
      <c r="AQ357" s="283"/>
      <c r="AR357" s="283"/>
      <c r="AS357" s="283"/>
      <c r="AT357" s="283"/>
      <c r="AU357" s="283"/>
      <c r="AV357" s="283"/>
      <c r="AW357" s="283"/>
      <c r="AX357" s="283"/>
      <c r="AY357" s="283"/>
      <c r="AZ357" s="283"/>
      <c r="BA357" s="283"/>
      <c r="BB357" s="283"/>
      <c r="BC357" s="283"/>
      <c r="BD357" s="283"/>
      <c r="BE357" s="283"/>
      <c r="BF357" s="283"/>
      <c r="BG357" s="283"/>
      <c r="BH357" s="283"/>
      <c r="BI357" s="283"/>
      <c r="BJ357" s="283"/>
      <c r="BK357" s="283"/>
      <c r="BL357" s="283"/>
      <c r="BM357" s="283"/>
      <c r="BN357" s="283"/>
      <c r="BO357" s="283"/>
      <c r="BP357" s="283"/>
      <c r="BQ357" s="283"/>
      <c r="BR357" s="283"/>
      <c r="BS357" s="283"/>
      <c r="BT357" s="283"/>
      <c r="BU357" s="283"/>
    </row>
    <row r="358" spans="2:73" ht="9" customHeight="1" x14ac:dyDescent="0.25">
      <c r="B358" s="25"/>
      <c r="C358" s="77"/>
      <c r="D358" s="78"/>
      <c r="E358" s="78"/>
      <c r="F358" s="78"/>
      <c r="G358" s="78"/>
      <c r="H358" s="78"/>
      <c r="I358" s="78"/>
      <c r="J358" s="407"/>
      <c r="K358" s="407"/>
      <c r="L358" s="408"/>
      <c r="M358" s="321"/>
      <c r="N358" s="328"/>
      <c r="W358" s="283"/>
      <c r="X358" s="283"/>
      <c r="Y358" s="283"/>
      <c r="Z358" s="283"/>
      <c r="AA358" s="283"/>
      <c r="AB358" s="283"/>
      <c r="AC358" s="283"/>
      <c r="AD358" s="283"/>
      <c r="AE358" s="283"/>
      <c r="AF358" s="283"/>
      <c r="AG358" s="283"/>
      <c r="AH358" s="283"/>
      <c r="AI358" s="283"/>
      <c r="AJ358" s="283"/>
      <c r="AK358" s="283"/>
      <c r="AL358" s="283"/>
      <c r="AM358" s="283"/>
      <c r="AN358" s="283"/>
      <c r="AO358" s="283"/>
      <c r="AP358" s="283"/>
      <c r="AQ358" s="283"/>
      <c r="AR358" s="283"/>
      <c r="AS358" s="283"/>
      <c r="AT358" s="283"/>
      <c r="AU358" s="283"/>
      <c r="AV358" s="283"/>
      <c r="AW358" s="283"/>
      <c r="AX358" s="283"/>
      <c r="AY358" s="283"/>
      <c r="AZ358" s="283"/>
      <c r="BA358" s="283"/>
      <c r="BB358" s="283"/>
      <c r="BC358" s="283"/>
      <c r="BD358" s="283"/>
      <c r="BE358" s="283"/>
      <c r="BF358" s="283"/>
      <c r="BG358" s="283"/>
      <c r="BH358" s="283"/>
      <c r="BI358" s="283"/>
      <c r="BJ358" s="283"/>
      <c r="BK358" s="283"/>
      <c r="BL358" s="283"/>
      <c r="BM358" s="283"/>
      <c r="BN358" s="283"/>
      <c r="BO358" s="283"/>
      <c r="BP358" s="283"/>
      <c r="BQ358" s="283"/>
      <c r="BR358" s="283"/>
      <c r="BS358" s="283"/>
      <c r="BT358" s="283"/>
      <c r="BU358" s="283"/>
    </row>
    <row r="359" spans="2:73" x14ac:dyDescent="0.25">
      <c r="B359" s="25"/>
      <c r="C359" s="12" t="s">
        <v>27</v>
      </c>
      <c r="D359" s="13"/>
      <c r="E359" s="13"/>
      <c r="F359" s="13"/>
      <c r="G359" s="13"/>
      <c r="H359" s="13"/>
      <c r="I359" s="13"/>
      <c r="J359" s="409"/>
      <c r="K359" s="409"/>
      <c r="L359" s="409"/>
      <c r="M359" s="13"/>
      <c r="N359" s="335"/>
      <c r="W359" s="283"/>
      <c r="X359" s="283"/>
      <c r="Y359" s="283"/>
      <c r="Z359" s="283"/>
      <c r="AA359" s="283"/>
      <c r="AB359" s="283"/>
      <c r="AC359" s="283"/>
      <c r="AD359" s="283"/>
      <c r="AE359" s="283"/>
      <c r="AF359" s="283"/>
      <c r="AG359" s="283"/>
      <c r="AH359" s="283"/>
      <c r="AI359" s="283"/>
      <c r="AJ359" s="283"/>
      <c r="AK359" s="283"/>
      <c r="AL359" s="283"/>
      <c r="AM359" s="283"/>
      <c r="AN359" s="283"/>
      <c r="AO359" s="283"/>
      <c r="AP359" s="283"/>
      <c r="AQ359" s="283"/>
      <c r="AR359" s="283"/>
      <c r="AS359" s="283"/>
      <c r="AT359" s="283"/>
      <c r="AU359" s="283"/>
      <c r="AV359" s="283"/>
      <c r="AW359" s="283"/>
      <c r="AX359" s="283"/>
      <c r="AY359" s="283"/>
      <c r="AZ359" s="283"/>
      <c r="BA359" s="283"/>
      <c r="BB359" s="283"/>
      <c r="BC359" s="283"/>
      <c r="BD359" s="283"/>
      <c r="BE359" s="283"/>
      <c r="BF359" s="283"/>
      <c r="BG359" s="283"/>
      <c r="BH359" s="283"/>
      <c r="BI359" s="283"/>
      <c r="BJ359" s="283"/>
      <c r="BK359" s="283"/>
      <c r="BL359" s="283"/>
      <c r="BM359" s="283"/>
      <c r="BN359" s="283"/>
      <c r="BO359" s="283"/>
      <c r="BP359" s="283"/>
      <c r="BQ359" s="283"/>
      <c r="BR359" s="283"/>
      <c r="BS359" s="283"/>
      <c r="BT359" s="283"/>
      <c r="BU359" s="283"/>
    </row>
    <row r="360" spans="2:73" ht="13.5" customHeight="1" x14ac:dyDescent="0.25">
      <c r="B360" s="25"/>
      <c r="C360" s="14"/>
      <c r="D360" s="3"/>
      <c r="E360" s="3" t="s">
        <v>102</v>
      </c>
      <c r="F360" s="3"/>
      <c r="G360" s="3"/>
      <c r="H360" s="3"/>
      <c r="I360" s="3"/>
      <c r="J360" s="451"/>
      <c r="K360" s="452"/>
      <c r="L360" s="453"/>
      <c r="M360" s="3"/>
      <c r="N360" s="330"/>
      <c r="W360" s="283"/>
      <c r="X360" s="283"/>
      <c r="Y360" s="283"/>
      <c r="Z360" s="283"/>
      <c r="AA360" s="283"/>
      <c r="AB360" s="283"/>
      <c r="AC360" s="283"/>
      <c r="AD360" s="283"/>
      <c r="AE360" s="283"/>
      <c r="AF360" s="283"/>
      <c r="AG360" s="283"/>
      <c r="AH360" s="283"/>
      <c r="AI360" s="283"/>
      <c r="AJ360" s="283"/>
      <c r="AK360" s="283"/>
      <c r="AL360" s="283"/>
      <c r="AM360" s="283"/>
      <c r="AN360" s="283"/>
      <c r="AO360" s="283"/>
      <c r="AP360" s="283"/>
      <c r="AQ360" s="283"/>
      <c r="AR360" s="283"/>
      <c r="AS360" s="283"/>
      <c r="AT360" s="283"/>
      <c r="AU360" s="283"/>
      <c r="AV360" s="283"/>
      <c r="AW360" s="283"/>
      <c r="AX360" s="283"/>
      <c r="AY360" s="283"/>
      <c r="AZ360" s="283"/>
      <c r="BA360" s="283"/>
      <c r="BB360" s="283"/>
      <c r="BC360" s="283"/>
      <c r="BD360" s="283"/>
      <c r="BE360" s="283"/>
      <c r="BF360" s="283"/>
      <c r="BG360" s="283"/>
      <c r="BH360" s="283"/>
      <c r="BI360" s="283"/>
      <c r="BJ360" s="283"/>
      <c r="BK360" s="283"/>
      <c r="BL360" s="283"/>
      <c r="BM360" s="283"/>
      <c r="BN360" s="283"/>
      <c r="BO360" s="283"/>
      <c r="BP360" s="283"/>
      <c r="BQ360" s="283"/>
      <c r="BR360" s="283"/>
      <c r="BS360" s="283"/>
      <c r="BT360" s="283"/>
      <c r="BU360" s="283"/>
    </row>
    <row r="361" spans="2:73" ht="13.5" customHeight="1" x14ac:dyDescent="0.25">
      <c r="B361" s="25"/>
      <c r="C361" s="15" t="s">
        <v>25</v>
      </c>
      <c r="D361" s="16"/>
      <c r="E361" s="16" t="s">
        <v>294</v>
      </c>
      <c r="F361" s="16"/>
      <c r="G361" s="16"/>
      <c r="H361" s="16"/>
      <c r="I361" s="16"/>
      <c r="J361" s="410"/>
      <c r="K361" s="411"/>
      <c r="L361" s="412"/>
      <c r="M361" s="16"/>
      <c r="N361" s="334">
        <f>IF(J360&gt;0,IF(D270=1,SUM(J360*H249),SUM(J360*H250)),0)</f>
        <v>0</v>
      </c>
      <c r="W361" s="283"/>
      <c r="X361" s="283"/>
      <c r="Y361" s="283"/>
      <c r="Z361" s="283"/>
      <c r="AA361" s="283"/>
      <c r="AB361" s="283"/>
      <c r="AC361" s="283"/>
      <c r="AD361" s="283"/>
      <c r="AE361" s="283"/>
      <c r="AF361" s="283"/>
      <c r="AG361" s="283"/>
      <c r="AH361" s="283"/>
      <c r="AI361" s="283"/>
      <c r="AJ361" s="283"/>
      <c r="AK361" s="283"/>
      <c r="AL361" s="283"/>
      <c r="AM361" s="283"/>
      <c r="AN361" s="283"/>
      <c r="AO361" s="283"/>
      <c r="AP361" s="283"/>
      <c r="AQ361" s="283"/>
      <c r="AR361" s="283"/>
      <c r="AS361" s="283"/>
      <c r="AT361" s="283"/>
      <c r="AU361" s="283"/>
      <c r="AV361" s="283"/>
      <c r="AW361" s="283"/>
      <c r="AX361" s="283"/>
      <c r="AY361" s="283"/>
      <c r="AZ361" s="283"/>
      <c r="BA361" s="283"/>
      <c r="BB361" s="283"/>
      <c r="BC361" s="283"/>
      <c r="BD361" s="283"/>
      <c r="BE361" s="283"/>
      <c r="BF361" s="283"/>
      <c r="BG361" s="283"/>
      <c r="BH361" s="283"/>
      <c r="BI361" s="283"/>
      <c r="BJ361" s="283"/>
      <c r="BK361" s="283"/>
      <c r="BL361" s="283"/>
      <c r="BM361" s="283"/>
      <c r="BN361" s="283"/>
      <c r="BO361" s="283"/>
      <c r="BP361" s="283"/>
      <c r="BQ361" s="283"/>
      <c r="BR361" s="283"/>
      <c r="BS361" s="283"/>
      <c r="BT361" s="283"/>
      <c r="BU361" s="283"/>
    </row>
    <row r="362" spans="2:73" ht="15" customHeight="1" x14ac:dyDescent="0.25">
      <c r="B362" s="25"/>
      <c r="C362" s="25"/>
      <c r="D362" s="25"/>
      <c r="E362" s="25"/>
      <c r="F362" s="25"/>
      <c r="G362" s="25"/>
      <c r="H362" s="25"/>
      <c r="I362" s="25"/>
      <c r="J362" s="106"/>
      <c r="K362" s="106"/>
      <c r="L362" s="106"/>
      <c r="M362" s="97"/>
      <c r="N362" s="336"/>
      <c r="W362" s="283"/>
      <c r="X362" s="283"/>
      <c r="Y362" s="283"/>
      <c r="Z362" s="283"/>
      <c r="AA362" s="283"/>
      <c r="AB362" s="283"/>
      <c r="AC362" s="283"/>
      <c r="AD362" s="283"/>
      <c r="AE362" s="283"/>
      <c r="AF362" s="283"/>
      <c r="AG362" s="283"/>
      <c r="AH362" s="283"/>
      <c r="AI362" s="283"/>
      <c r="AJ362" s="283"/>
      <c r="AK362" s="283"/>
      <c r="AL362" s="283"/>
      <c r="AM362" s="283"/>
      <c r="AN362" s="283"/>
      <c r="AO362" s="283"/>
      <c r="AP362" s="283"/>
      <c r="AQ362" s="283"/>
      <c r="AR362" s="283"/>
      <c r="AS362" s="283"/>
      <c r="AT362" s="283"/>
      <c r="AU362" s="283"/>
      <c r="AV362" s="283"/>
      <c r="AW362" s="283"/>
      <c r="AX362" s="283"/>
      <c r="AY362" s="283"/>
      <c r="AZ362" s="283"/>
      <c r="BA362" s="283"/>
      <c r="BB362" s="283"/>
      <c r="BC362" s="283"/>
      <c r="BD362" s="283"/>
      <c r="BE362" s="283"/>
      <c r="BF362" s="283"/>
      <c r="BG362" s="283"/>
      <c r="BH362" s="283"/>
      <c r="BI362" s="283"/>
      <c r="BJ362" s="283"/>
      <c r="BK362" s="283"/>
      <c r="BL362" s="283"/>
      <c r="BM362" s="283"/>
      <c r="BN362" s="283"/>
      <c r="BO362" s="283"/>
      <c r="BP362" s="283"/>
      <c r="BQ362" s="283"/>
      <c r="BR362" s="283"/>
      <c r="BS362" s="283"/>
      <c r="BT362" s="283"/>
      <c r="BU362" s="283"/>
    </row>
    <row r="363" spans="2:73" ht="13.5" customHeight="1" x14ac:dyDescent="0.25">
      <c r="B363" s="25"/>
      <c r="C363" s="462" t="s">
        <v>26</v>
      </c>
      <c r="D363" s="463"/>
      <c r="E363" s="463"/>
      <c r="F363" s="463"/>
      <c r="G363" s="463"/>
      <c r="H363" s="463"/>
      <c r="I363" s="463"/>
      <c r="J363" s="463"/>
      <c r="K363" s="463"/>
      <c r="L363" s="464"/>
      <c r="M363" s="18"/>
      <c r="N363" s="337">
        <f>IF(L364=H312,"- - -",IF(C262&gt;2,SUM(V315+N345+N352+N361+N355+N357),"-"))</f>
        <v>7.5</v>
      </c>
      <c r="W363" s="283"/>
      <c r="X363" s="283"/>
      <c r="Y363" s="283"/>
      <c r="Z363" s="283"/>
      <c r="AA363" s="283"/>
      <c r="AB363" s="283"/>
      <c r="AC363" s="283"/>
      <c r="AD363" s="283"/>
      <c r="AE363" s="283"/>
      <c r="AF363" s="283"/>
      <c r="AG363" s="283"/>
      <c r="AH363" s="283"/>
      <c r="AI363" s="283"/>
      <c r="AJ363" s="283"/>
      <c r="AK363" s="283"/>
      <c r="AL363" s="283"/>
      <c r="AM363" s="283"/>
      <c r="AN363" s="283"/>
      <c r="AO363" s="283"/>
      <c r="AP363" s="283"/>
      <c r="AQ363" s="283"/>
      <c r="AR363" s="283"/>
      <c r="AS363" s="283"/>
      <c r="AT363" s="283"/>
      <c r="AU363" s="283"/>
      <c r="AV363" s="283"/>
      <c r="AW363" s="283"/>
      <c r="AX363" s="283"/>
      <c r="AY363" s="283"/>
      <c r="AZ363" s="283"/>
      <c r="BA363" s="283"/>
      <c r="BB363" s="283"/>
      <c r="BC363" s="283"/>
      <c r="BD363" s="283"/>
      <c r="BE363" s="283"/>
      <c r="BF363" s="283"/>
      <c r="BG363" s="283"/>
      <c r="BH363" s="283"/>
      <c r="BI363" s="283"/>
      <c r="BJ363" s="283"/>
      <c r="BK363" s="283"/>
      <c r="BL363" s="283"/>
      <c r="BM363" s="283"/>
      <c r="BN363" s="283"/>
      <c r="BO363" s="283"/>
      <c r="BP363" s="283"/>
      <c r="BQ363" s="283"/>
      <c r="BR363" s="283"/>
      <c r="BS363" s="283"/>
      <c r="BT363" s="283"/>
      <c r="BU363" s="283"/>
    </row>
    <row r="364" spans="2:73" ht="12.75" customHeight="1" x14ac:dyDescent="0.25">
      <c r="B364" s="125"/>
      <c r="C364" s="125"/>
      <c r="D364" s="125"/>
      <c r="E364" s="125"/>
      <c r="F364" s="125"/>
      <c r="G364" s="125"/>
      <c r="H364" s="122"/>
      <c r="I364" s="122"/>
      <c r="J364" s="122"/>
      <c r="K364" s="123"/>
      <c r="L364" s="444" t="str">
        <f>IF(D304&gt;0,IF(C264=1,H312,""),"")</f>
        <v/>
      </c>
      <c r="M364" s="444"/>
      <c r="N364" s="444"/>
      <c r="O364" s="283"/>
      <c r="W364" s="283"/>
      <c r="X364" s="283"/>
      <c r="Y364" s="283"/>
      <c r="Z364" s="283"/>
      <c r="AA364" s="283"/>
      <c r="AB364" s="283"/>
      <c r="AC364" s="283"/>
      <c r="AD364" s="283"/>
      <c r="AE364" s="283"/>
      <c r="AF364" s="283"/>
      <c r="AG364" s="283"/>
      <c r="AH364" s="283"/>
      <c r="AI364" s="283"/>
      <c r="AJ364" s="283"/>
      <c r="AK364" s="283"/>
      <c r="AL364" s="283"/>
      <c r="AM364" s="283"/>
      <c r="AN364" s="283"/>
      <c r="AO364" s="283"/>
      <c r="AP364" s="283"/>
      <c r="AQ364" s="283"/>
      <c r="AR364" s="283"/>
      <c r="AS364" s="283"/>
      <c r="AT364" s="283"/>
      <c r="AU364" s="283"/>
      <c r="AV364" s="283"/>
      <c r="AW364" s="283"/>
      <c r="AX364" s="283"/>
      <c r="AY364" s="283"/>
      <c r="AZ364" s="283"/>
      <c r="BA364" s="283"/>
      <c r="BB364" s="283"/>
      <c r="BC364" s="283"/>
      <c r="BD364" s="283"/>
      <c r="BE364" s="283"/>
      <c r="BF364" s="283"/>
      <c r="BG364" s="283"/>
      <c r="BH364" s="283"/>
      <c r="BI364" s="283"/>
      <c r="BJ364" s="283"/>
      <c r="BK364" s="283"/>
      <c r="BL364" s="283"/>
      <c r="BM364" s="283"/>
      <c r="BN364" s="283"/>
      <c r="BO364" s="283"/>
      <c r="BP364" s="283"/>
      <c r="BQ364" s="283"/>
      <c r="BR364" s="283"/>
      <c r="BS364" s="283"/>
      <c r="BT364" s="283"/>
      <c r="BU364" s="283"/>
    </row>
    <row r="365" spans="2:73" ht="12.75" customHeight="1" x14ac:dyDescent="0.25">
      <c r="B365" s="125"/>
      <c r="C365" s="125"/>
      <c r="D365" s="125"/>
      <c r="E365" s="125"/>
      <c r="F365" s="125"/>
      <c r="G365" s="125"/>
      <c r="H365" s="122"/>
      <c r="I365" s="122"/>
      <c r="J365" s="122"/>
      <c r="K365" s="123"/>
      <c r="L365" s="444"/>
      <c r="M365" s="444"/>
      <c r="N365" s="444"/>
      <c r="O365" s="283"/>
      <c r="W365" s="283"/>
      <c r="X365" s="283"/>
      <c r="Y365" s="283"/>
      <c r="Z365" s="283"/>
      <c r="AA365" s="283"/>
      <c r="AB365" s="283"/>
      <c r="AC365" s="283"/>
      <c r="AD365" s="283"/>
      <c r="AE365" s="283"/>
      <c r="AF365" s="283"/>
      <c r="AG365" s="283"/>
      <c r="AH365" s="283"/>
      <c r="AI365" s="283"/>
      <c r="AJ365" s="283"/>
      <c r="AK365" s="283"/>
      <c r="AL365" s="283"/>
      <c r="AM365" s="283"/>
      <c r="AN365" s="283"/>
      <c r="AO365" s="283"/>
      <c r="AP365" s="283"/>
      <c r="AQ365" s="283"/>
      <c r="AR365" s="283"/>
      <c r="AS365" s="283"/>
      <c r="AT365" s="283"/>
      <c r="AU365" s="283"/>
      <c r="AV365" s="283"/>
      <c r="AW365" s="283"/>
      <c r="AX365" s="283"/>
      <c r="AY365" s="283"/>
      <c r="AZ365" s="283"/>
      <c r="BA365" s="283"/>
      <c r="BB365" s="283"/>
      <c r="BC365" s="283"/>
      <c r="BD365" s="283"/>
      <c r="BE365" s="283"/>
      <c r="BF365" s="283"/>
      <c r="BG365" s="283"/>
      <c r="BH365" s="283"/>
      <c r="BI365" s="283"/>
      <c r="BJ365" s="283"/>
      <c r="BK365" s="283"/>
      <c r="BL365" s="283"/>
      <c r="BM365" s="283"/>
      <c r="BN365" s="283"/>
      <c r="BO365" s="283"/>
      <c r="BP365" s="283"/>
      <c r="BQ365" s="283"/>
      <c r="BR365" s="283"/>
      <c r="BS365" s="283"/>
      <c r="BT365" s="283"/>
      <c r="BU365" s="283"/>
    </row>
    <row r="366" spans="2:73" ht="12.75" customHeight="1" x14ac:dyDescent="0.25">
      <c r="B366" s="125"/>
      <c r="C366" s="125"/>
      <c r="D366" s="125"/>
      <c r="E366" s="125"/>
      <c r="F366" s="125"/>
      <c r="G366" s="125"/>
      <c r="H366" s="122"/>
      <c r="I366" s="122"/>
      <c r="J366" s="122"/>
      <c r="K366" s="123"/>
      <c r="L366" s="444"/>
      <c r="M366" s="444"/>
      <c r="N366" s="444"/>
      <c r="O366" s="283"/>
      <c r="W366" s="283"/>
      <c r="X366" s="283"/>
      <c r="Y366" s="283"/>
      <c r="Z366" s="283"/>
      <c r="AA366" s="283"/>
      <c r="AB366" s="283"/>
      <c r="AC366" s="283"/>
      <c r="AD366" s="283"/>
      <c r="AE366" s="283"/>
      <c r="AF366" s="283"/>
      <c r="AG366" s="283"/>
      <c r="AH366" s="283"/>
      <c r="AI366" s="283"/>
      <c r="AJ366" s="283"/>
      <c r="AK366" s="283"/>
      <c r="AL366" s="283"/>
      <c r="AM366" s="283"/>
      <c r="AN366" s="283"/>
      <c r="AO366" s="283"/>
      <c r="AP366" s="283"/>
      <c r="AQ366" s="283"/>
      <c r="AR366" s="283"/>
      <c r="AS366" s="283"/>
      <c r="AT366" s="283"/>
      <c r="AU366" s="283"/>
      <c r="AV366" s="283"/>
      <c r="AW366" s="283"/>
      <c r="AX366" s="283"/>
      <c r="AY366" s="283"/>
      <c r="AZ366" s="283"/>
      <c r="BA366" s="283"/>
      <c r="BB366" s="283"/>
      <c r="BC366" s="283"/>
      <c r="BD366" s="283"/>
      <c r="BE366" s="283"/>
      <c r="BF366" s="283"/>
      <c r="BG366" s="283"/>
      <c r="BH366" s="283"/>
      <c r="BI366" s="283"/>
      <c r="BJ366" s="283"/>
      <c r="BK366" s="283"/>
      <c r="BL366" s="283"/>
      <c r="BM366" s="283"/>
      <c r="BN366" s="283"/>
      <c r="BO366" s="283"/>
      <c r="BP366" s="283"/>
      <c r="BQ366" s="283"/>
      <c r="BR366" s="283"/>
      <c r="BS366" s="283"/>
      <c r="BT366" s="283"/>
      <c r="BU366" s="283"/>
    </row>
    <row r="367" spans="2:73" x14ac:dyDescent="0.25">
      <c r="B367" s="125"/>
      <c r="C367" s="125"/>
      <c r="D367" s="125"/>
      <c r="E367" s="125"/>
      <c r="F367" s="125"/>
      <c r="G367" s="125"/>
      <c r="H367" s="122"/>
      <c r="I367" s="122"/>
      <c r="J367" s="122"/>
      <c r="K367" s="27"/>
      <c r="L367" s="27"/>
      <c r="N367" s="322"/>
      <c r="W367" s="283"/>
      <c r="X367" s="283"/>
      <c r="Y367" s="283"/>
      <c r="Z367" s="283"/>
      <c r="AA367" s="283"/>
      <c r="AB367" s="283"/>
      <c r="AC367" s="283"/>
      <c r="AD367" s="283"/>
      <c r="AE367" s="283"/>
      <c r="AF367" s="283"/>
      <c r="AG367" s="283"/>
      <c r="AH367" s="283"/>
      <c r="AI367" s="283"/>
      <c r="AJ367" s="283"/>
      <c r="AK367" s="283"/>
      <c r="AL367" s="283"/>
      <c r="AM367" s="283"/>
      <c r="AN367" s="283"/>
      <c r="AO367" s="283"/>
      <c r="AP367" s="283"/>
      <c r="AQ367" s="283"/>
      <c r="AR367" s="283"/>
      <c r="AS367" s="283"/>
      <c r="AT367" s="283"/>
      <c r="AU367" s="283"/>
      <c r="AV367" s="283"/>
      <c r="AW367" s="283"/>
      <c r="AX367" s="283"/>
      <c r="AY367" s="283"/>
      <c r="AZ367" s="283"/>
      <c r="BA367" s="283"/>
      <c r="BB367" s="283"/>
      <c r="BC367" s="283"/>
      <c r="BD367" s="283"/>
      <c r="BE367" s="283"/>
      <c r="BF367" s="283"/>
      <c r="BG367" s="283"/>
      <c r="BH367" s="283"/>
      <c r="BI367" s="283"/>
      <c r="BJ367" s="283"/>
      <c r="BK367" s="283"/>
      <c r="BL367" s="283"/>
      <c r="BM367" s="283"/>
      <c r="BN367" s="283"/>
      <c r="BO367" s="283"/>
      <c r="BP367" s="283"/>
      <c r="BQ367" s="283"/>
      <c r="BR367" s="283"/>
      <c r="BS367" s="283"/>
      <c r="BT367" s="283"/>
      <c r="BU367" s="283"/>
    </row>
    <row r="368" spans="2:73" x14ac:dyDescent="0.25">
      <c r="B368" s="125"/>
      <c r="C368" s="125"/>
      <c r="D368" s="125"/>
      <c r="E368" s="125"/>
      <c r="F368" s="125"/>
      <c r="G368" s="125"/>
      <c r="H368" s="122"/>
      <c r="I368" s="122"/>
      <c r="J368" s="122"/>
      <c r="K368" s="27"/>
      <c r="L368" s="27"/>
      <c r="N368" s="322"/>
      <c r="W368" s="283"/>
      <c r="X368" s="283"/>
      <c r="Y368" s="283"/>
      <c r="Z368" s="283"/>
      <c r="AA368" s="283"/>
      <c r="AB368" s="283"/>
      <c r="AC368" s="283"/>
      <c r="AD368" s="283"/>
      <c r="AE368" s="283"/>
      <c r="AF368" s="283"/>
      <c r="AG368" s="283"/>
      <c r="AH368" s="283"/>
      <c r="AI368" s="283"/>
      <c r="AJ368" s="283"/>
      <c r="AK368" s="283"/>
      <c r="AL368" s="283"/>
      <c r="AM368" s="283"/>
      <c r="AN368" s="283"/>
      <c r="AO368" s="283"/>
      <c r="AP368" s="283"/>
      <c r="AQ368" s="283"/>
      <c r="AR368" s="283"/>
      <c r="AS368" s="283"/>
      <c r="AT368" s="283"/>
      <c r="AU368" s="283"/>
      <c r="AV368" s="283"/>
      <c r="AW368" s="283"/>
      <c r="AX368" s="283"/>
      <c r="AY368" s="283"/>
      <c r="AZ368" s="283"/>
      <c r="BA368" s="283"/>
      <c r="BB368" s="283"/>
      <c r="BC368" s="283"/>
      <c r="BD368" s="283"/>
      <c r="BE368" s="283"/>
      <c r="BF368" s="283"/>
      <c r="BG368" s="283"/>
      <c r="BH368" s="283"/>
      <c r="BI368" s="283"/>
      <c r="BJ368" s="283"/>
      <c r="BK368" s="283"/>
      <c r="BL368" s="283"/>
      <c r="BM368" s="283"/>
      <c r="BN368" s="283"/>
      <c r="BO368" s="283"/>
      <c r="BP368" s="283"/>
      <c r="BQ368" s="283"/>
      <c r="BR368" s="283"/>
      <c r="BS368" s="283"/>
      <c r="BT368" s="283"/>
      <c r="BU368" s="283"/>
    </row>
    <row r="369" spans="2:73" x14ac:dyDescent="0.25">
      <c r="B369" s="125"/>
      <c r="C369" s="125"/>
      <c r="D369" s="125"/>
      <c r="E369" s="125"/>
      <c r="F369" s="125"/>
      <c r="G369" s="125"/>
      <c r="H369" s="122"/>
      <c r="I369" s="122"/>
      <c r="J369" s="122"/>
      <c r="K369" s="27"/>
      <c r="L369" s="27"/>
      <c r="N369" s="322"/>
      <c r="W369" s="283"/>
      <c r="X369" s="283"/>
      <c r="Y369" s="283"/>
      <c r="Z369" s="283"/>
      <c r="AA369" s="283"/>
      <c r="AB369" s="283"/>
      <c r="AC369" s="283"/>
      <c r="AD369" s="283"/>
      <c r="AE369" s="283"/>
      <c r="AF369" s="283"/>
      <c r="AG369" s="283"/>
      <c r="AH369" s="283"/>
      <c r="AI369" s="283"/>
      <c r="AJ369" s="283"/>
      <c r="AK369" s="283"/>
      <c r="AL369" s="283"/>
      <c r="AM369" s="283"/>
      <c r="AN369" s="283"/>
      <c r="AO369" s="283"/>
      <c r="AP369" s="283"/>
      <c r="AQ369" s="283"/>
      <c r="AR369" s="283"/>
      <c r="AS369" s="283"/>
      <c r="AT369" s="283"/>
      <c r="AU369" s="283"/>
      <c r="AV369" s="283"/>
      <c r="AW369" s="283"/>
      <c r="AX369" s="283"/>
      <c r="AY369" s="283"/>
      <c r="AZ369" s="283"/>
      <c r="BA369" s="283"/>
      <c r="BB369" s="283"/>
      <c r="BC369" s="283"/>
      <c r="BD369" s="283"/>
      <c r="BE369" s="283"/>
      <c r="BF369" s="283"/>
      <c r="BG369" s="283"/>
      <c r="BH369" s="283"/>
      <c r="BI369" s="283"/>
      <c r="BJ369" s="283"/>
      <c r="BK369" s="283"/>
      <c r="BL369" s="283"/>
      <c r="BM369" s="283"/>
      <c r="BN369" s="283"/>
      <c r="BO369" s="283"/>
      <c r="BP369" s="283"/>
      <c r="BQ369" s="283"/>
      <c r="BR369" s="283"/>
      <c r="BS369" s="283"/>
      <c r="BT369" s="283"/>
      <c r="BU369" s="283"/>
    </row>
    <row r="370" spans="2:73" x14ac:dyDescent="0.25">
      <c r="B370" s="125"/>
      <c r="C370" s="125"/>
      <c r="D370" s="125"/>
      <c r="E370" s="125"/>
      <c r="F370" s="125"/>
      <c r="G370" s="125"/>
      <c r="H370" s="122"/>
      <c r="I370" s="122"/>
      <c r="J370" s="122"/>
      <c r="K370" s="123"/>
      <c r="L370" s="124"/>
      <c r="M370" s="322"/>
      <c r="N370" s="322"/>
      <c r="W370" s="283"/>
      <c r="X370" s="283"/>
      <c r="Y370" s="283"/>
      <c r="Z370" s="283"/>
      <c r="AA370" s="283"/>
      <c r="AB370" s="283"/>
      <c r="AC370" s="283"/>
      <c r="AD370" s="283"/>
      <c r="AE370" s="283"/>
      <c r="AF370" s="283"/>
      <c r="AG370" s="283"/>
      <c r="AH370" s="283"/>
      <c r="AI370" s="283"/>
      <c r="AJ370" s="283"/>
      <c r="AK370" s="283"/>
      <c r="AL370" s="283"/>
      <c r="AM370" s="283"/>
      <c r="AN370" s="283"/>
      <c r="AO370" s="283"/>
      <c r="AP370" s="283"/>
      <c r="AQ370" s="283"/>
      <c r="AR370" s="283"/>
      <c r="AS370" s="283"/>
      <c r="AT370" s="283"/>
      <c r="AU370" s="283"/>
      <c r="AV370" s="283"/>
      <c r="AW370" s="283"/>
      <c r="AX370" s="283"/>
      <c r="AY370" s="283"/>
      <c r="AZ370" s="283"/>
      <c r="BA370" s="283"/>
      <c r="BB370" s="283"/>
      <c r="BC370" s="283"/>
      <c r="BD370" s="283"/>
      <c r="BE370" s="283"/>
      <c r="BF370" s="283"/>
      <c r="BG370" s="283"/>
      <c r="BH370" s="283"/>
      <c r="BI370" s="283"/>
      <c r="BJ370" s="283"/>
      <c r="BK370" s="283"/>
      <c r="BL370" s="283"/>
      <c r="BM370" s="283"/>
      <c r="BN370" s="283"/>
      <c r="BO370" s="283"/>
      <c r="BP370" s="283"/>
      <c r="BQ370" s="283"/>
      <c r="BR370" s="283"/>
      <c r="BS370" s="283"/>
      <c r="BT370" s="283"/>
      <c r="BU370" s="283"/>
    </row>
    <row r="371" spans="2:73" x14ac:dyDescent="0.25">
      <c r="B371" s="25"/>
      <c r="H371" s="63"/>
      <c r="I371" s="63"/>
      <c r="J371" s="117"/>
      <c r="K371" s="118"/>
      <c r="L371" s="119"/>
      <c r="M371" s="322"/>
      <c r="N371" s="322"/>
      <c r="W371" s="283"/>
      <c r="X371" s="283"/>
      <c r="Y371" s="283"/>
      <c r="Z371" s="283"/>
      <c r="AA371" s="283"/>
      <c r="AB371" s="283"/>
      <c r="AC371" s="283"/>
      <c r="AD371" s="283"/>
      <c r="AE371" s="283"/>
      <c r="AF371" s="283"/>
      <c r="AG371" s="283"/>
      <c r="AH371" s="283"/>
      <c r="AI371" s="283"/>
      <c r="AJ371" s="283"/>
      <c r="AK371" s="283"/>
      <c r="AL371" s="283"/>
      <c r="AM371" s="283"/>
      <c r="AN371" s="283"/>
      <c r="AO371" s="283"/>
      <c r="AP371" s="283"/>
      <c r="AQ371" s="283"/>
      <c r="AR371" s="283"/>
      <c r="AS371" s="283"/>
      <c r="AT371" s="283"/>
      <c r="AU371" s="283"/>
      <c r="AV371" s="283"/>
      <c r="AW371" s="283"/>
      <c r="AX371" s="283"/>
      <c r="AY371" s="283"/>
      <c r="AZ371" s="283"/>
      <c r="BA371" s="283"/>
      <c r="BB371" s="283"/>
      <c r="BC371" s="283"/>
      <c r="BD371" s="283"/>
      <c r="BE371" s="283"/>
      <c r="BF371" s="283"/>
      <c r="BG371" s="283"/>
      <c r="BH371" s="283"/>
      <c r="BI371" s="283"/>
      <c r="BJ371" s="283"/>
      <c r="BK371" s="283"/>
      <c r="BL371" s="283"/>
      <c r="BM371" s="283"/>
      <c r="BN371" s="283"/>
      <c r="BO371" s="283"/>
      <c r="BP371" s="283"/>
      <c r="BQ371" s="283"/>
      <c r="BR371" s="283"/>
      <c r="BS371" s="283"/>
      <c r="BT371" s="283"/>
      <c r="BU371" s="283"/>
    </row>
    <row r="372" spans="2:73" x14ac:dyDescent="0.25">
      <c r="H372" s="63"/>
      <c r="I372" s="63"/>
      <c r="J372" s="117"/>
      <c r="K372" s="118"/>
      <c r="L372" s="119"/>
      <c r="M372" s="322"/>
      <c r="N372" s="322"/>
      <c r="W372" s="125"/>
      <c r="X372" s="125"/>
      <c r="Y372" s="125"/>
      <c r="Z372" s="125"/>
      <c r="AA372" s="125"/>
      <c r="AB372" s="125"/>
      <c r="AC372" s="125"/>
      <c r="AD372" s="125"/>
      <c r="AE372" s="125"/>
      <c r="AF372" s="125"/>
      <c r="AG372" s="125"/>
    </row>
    <row r="373" spans="2:73" x14ac:dyDescent="0.25">
      <c r="H373" s="63"/>
      <c r="I373" s="63"/>
      <c r="J373" s="117"/>
      <c r="K373" s="118"/>
      <c r="L373" s="119"/>
      <c r="M373" s="322"/>
      <c r="N373" s="322"/>
      <c r="W373" s="125"/>
      <c r="X373" s="125"/>
      <c r="Y373" s="125"/>
      <c r="Z373" s="125"/>
      <c r="AA373" s="125"/>
      <c r="AB373" s="125"/>
      <c r="AC373" s="125"/>
      <c r="AD373" s="125"/>
      <c r="AE373" s="125"/>
      <c r="AF373" s="125"/>
      <c r="AG373" s="125"/>
    </row>
    <row r="374" spans="2:73" x14ac:dyDescent="0.25">
      <c r="H374" s="63"/>
      <c r="I374" s="63"/>
      <c r="J374" s="117"/>
      <c r="K374" s="118"/>
      <c r="L374" s="119"/>
      <c r="M374" s="322"/>
      <c r="N374" s="322"/>
      <c r="W374" s="125"/>
      <c r="X374" s="125"/>
      <c r="Y374" s="125"/>
      <c r="Z374" s="125"/>
      <c r="AA374" s="125"/>
      <c r="AB374" s="125"/>
      <c r="AC374" s="125"/>
      <c r="AD374" s="125"/>
      <c r="AE374" s="125"/>
      <c r="AF374" s="125"/>
      <c r="AG374" s="125"/>
    </row>
    <row r="375" spans="2:73" x14ac:dyDescent="0.25">
      <c r="H375" s="63"/>
      <c r="I375" s="63"/>
      <c r="J375" s="117"/>
      <c r="K375" s="118"/>
      <c r="L375" s="119"/>
      <c r="M375" s="322"/>
      <c r="N375" s="322"/>
      <c r="W375" s="125"/>
      <c r="X375" s="125"/>
      <c r="Y375" s="125"/>
      <c r="Z375" s="125"/>
      <c r="AA375" s="125"/>
      <c r="AB375" s="125"/>
      <c r="AC375" s="125"/>
      <c r="AD375" s="125"/>
      <c r="AE375" s="125"/>
      <c r="AF375" s="125"/>
      <c r="AG375" s="125"/>
    </row>
    <row r="376" spans="2:73" x14ac:dyDescent="0.25">
      <c r="H376" s="63"/>
      <c r="I376" s="63"/>
      <c r="J376" s="117"/>
      <c r="K376" s="118"/>
      <c r="L376" s="119"/>
      <c r="M376" s="322"/>
      <c r="N376" s="322"/>
      <c r="W376" s="125"/>
      <c r="X376" s="125"/>
      <c r="Y376" s="125"/>
      <c r="Z376" s="125"/>
      <c r="AA376" s="125"/>
      <c r="AB376" s="125"/>
      <c r="AC376" s="125"/>
      <c r="AD376" s="125"/>
      <c r="AE376" s="125"/>
      <c r="AF376" s="125"/>
      <c r="AG376" s="125"/>
    </row>
    <row r="377" spans="2:73" x14ac:dyDescent="0.25">
      <c r="H377" s="63"/>
      <c r="I377" s="63"/>
      <c r="J377" s="117"/>
      <c r="K377" s="118"/>
      <c r="L377" s="119"/>
      <c r="M377" s="322"/>
      <c r="N377" s="322"/>
      <c r="W377" s="125"/>
      <c r="X377" s="125"/>
      <c r="Y377" s="125"/>
      <c r="Z377" s="125"/>
      <c r="AA377" s="125"/>
      <c r="AB377" s="125"/>
      <c r="AC377" s="125"/>
      <c r="AD377" s="125"/>
      <c r="AE377" s="125"/>
      <c r="AF377" s="125"/>
      <c r="AG377" s="125"/>
    </row>
    <row r="378" spans="2:73" x14ac:dyDescent="0.25">
      <c r="H378" s="63"/>
      <c r="I378" s="63"/>
      <c r="J378" s="117"/>
      <c r="K378" s="118"/>
      <c r="L378" s="119"/>
      <c r="M378" s="322"/>
      <c r="N378" s="322"/>
      <c r="W378" s="125"/>
      <c r="X378" s="125"/>
      <c r="Y378" s="125"/>
      <c r="Z378" s="125"/>
      <c r="AA378" s="125"/>
      <c r="AB378" s="125"/>
      <c r="AC378" s="125"/>
      <c r="AD378" s="125"/>
      <c r="AE378" s="125"/>
      <c r="AF378" s="125"/>
      <c r="AG378" s="125"/>
    </row>
    <row r="379" spans="2:73" x14ac:dyDescent="0.25">
      <c r="H379" s="63"/>
      <c r="I379" s="63"/>
      <c r="J379" s="117"/>
      <c r="K379" s="118"/>
      <c r="L379" s="119"/>
      <c r="M379" s="322"/>
      <c r="N379" s="322"/>
      <c r="W379" s="125"/>
      <c r="X379" s="125"/>
      <c r="Y379" s="125"/>
      <c r="Z379" s="125"/>
      <c r="AA379" s="125"/>
      <c r="AB379" s="125"/>
      <c r="AC379" s="125"/>
      <c r="AD379" s="125"/>
      <c r="AE379" s="125"/>
      <c r="AF379" s="125"/>
      <c r="AG379" s="125"/>
    </row>
    <row r="380" spans="2:73" x14ac:dyDescent="0.25">
      <c r="H380" s="63"/>
      <c r="I380" s="63"/>
      <c r="J380" s="117"/>
      <c r="K380" s="118"/>
      <c r="L380" s="119"/>
      <c r="M380" s="322"/>
      <c r="N380" s="322"/>
      <c r="W380" s="125"/>
      <c r="X380" s="125"/>
      <c r="Y380" s="125"/>
      <c r="Z380" s="125"/>
      <c r="AA380" s="125"/>
      <c r="AB380" s="125"/>
      <c r="AC380" s="125"/>
      <c r="AD380" s="125"/>
      <c r="AE380" s="125"/>
      <c r="AF380" s="125"/>
      <c r="AG380" s="125"/>
    </row>
    <row r="381" spans="2:73" x14ac:dyDescent="0.25">
      <c r="H381" s="63"/>
      <c r="I381" s="63"/>
      <c r="J381" s="117"/>
      <c r="K381" s="118"/>
      <c r="L381" s="119"/>
      <c r="M381" s="322"/>
      <c r="N381" s="322"/>
      <c r="W381" s="125"/>
      <c r="X381" s="125"/>
      <c r="Y381" s="125"/>
      <c r="Z381" s="125"/>
      <c r="AA381" s="125"/>
      <c r="AB381" s="125"/>
      <c r="AC381" s="125"/>
      <c r="AD381" s="125"/>
      <c r="AE381" s="125"/>
      <c r="AF381" s="125"/>
      <c r="AG381" s="125"/>
    </row>
    <row r="382" spans="2:73" x14ac:dyDescent="0.25">
      <c r="H382" s="63"/>
      <c r="I382" s="63"/>
      <c r="J382" s="117"/>
      <c r="K382" s="118"/>
      <c r="L382" s="119"/>
      <c r="M382" s="322"/>
      <c r="N382" s="322"/>
      <c r="W382" s="125"/>
      <c r="X382" s="125"/>
      <c r="Y382" s="125"/>
      <c r="Z382" s="125"/>
      <c r="AA382" s="125"/>
      <c r="AB382" s="125"/>
      <c r="AC382" s="125"/>
      <c r="AD382" s="125"/>
      <c r="AE382" s="125"/>
      <c r="AF382" s="125"/>
      <c r="AG382" s="125"/>
    </row>
    <row r="383" spans="2:73" x14ac:dyDescent="0.25">
      <c r="H383" s="63"/>
      <c r="I383" s="63"/>
      <c r="J383" s="117"/>
      <c r="K383" s="118"/>
      <c r="L383" s="119"/>
      <c r="M383" s="322"/>
      <c r="N383" s="322"/>
      <c r="W383" s="125"/>
      <c r="X383" s="125"/>
      <c r="Y383" s="125"/>
      <c r="Z383" s="125"/>
      <c r="AA383" s="125"/>
      <c r="AB383" s="125"/>
      <c r="AC383" s="125"/>
      <c r="AD383" s="125"/>
      <c r="AE383" s="125"/>
      <c r="AF383" s="125"/>
      <c r="AG383" s="125"/>
    </row>
    <row r="384" spans="2:73" x14ac:dyDescent="0.25">
      <c r="H384" s="63"/>
      <c r="I384" s="63"/>
      <c r="J384" s="117"/>
      <c r="K384" s="118"/>
      <c r="L384" s="119"/>
      <c r="M384" s="322"/>
      <c r="N384" s="322"/>
      <c r="W384" s="125"/>
      <c r="X384" s="125"/>
      <c r="Y384" s="125"/>
      <c r="Z384" s="125"/>
      <c r="AA384" s="125"/>
      <c r="AB384" s="125"/>
      <c r="AC384" s="125"/>
      <c r="AD384" s="125"/>
      <c r="AE384" s="125"/>
      <c r="AF384" s="125"/>
      <c r="AG384" s="125"/>
    </row>
    <row r="385" spans="8:33" x14ac:dyDescent="0.25">
      <c r="H385" s="63"/>
      <c r="I385" s="63"/>
      <c r="J385" s="117"/>
      <c r="K385" s="118"/>
      <c r="L385" s="119"/>
      <c r="M385" s="322"/>
      <c r="N385" s="322"/>
      <c r="W385" s="125"/>
      <c r="X385" s="125"/>
      <c r="Y385" s="125"/>
      <c r="Z385" s="125"/>
      <c r="AA385" s="125"/>
      <c r="AB385" s="125"/>
      <c r="AC385" s="125"/>
      <c r="AD385" s="125"/>
      <c r="AE385" s="125"/>
      <c r="AF385" s="125"/>
      <c r="AG385" s="125"/>
    </row>
    <row r="386" spans="8:33" x14ac:dyDescent="0.25">
      <c r="H386" s="63"/>
      <c r="I386" s="63"/>
      <c r="J386" s="117"/>
      <c r="K386" s="118"/>
      <c r="L386" s="119"/>
      <c r="M386" s="322"/>
      <c r="N386" s="322"/>
      <c r="W386" s="125"/>
      <c r="X386" s="125"/>
      <c r="Y386" s="125"/>
      <c r="Z386" s="125"/>
      <c r="AA386" s="125"/>
      <c r="AB386" s="125"/>
      <c r="AC386" s="125"/>
      <c r="AD386" s="125"/>
      <c r="AE386" s="125"/>
      <c r="AF386" s="125"/>
      <c r="AG386" s="125"/>
    </row>
    <row r="387" spans="8:33" x14ac:dyDescent="0.25">
      <c r="H387" s="63"/>
      <c r="I387" s="63"/>
      <c r="J387" s="117"/>
      <c r="K387" s="118"/>
      <c r="L387" s="119"/>
      <c r="M387" s="322"/>
      <c r="N387" s="322"/>
      <c r="W387" s="125"/>
      <c r="X387" s="125"/>
      <c r="Y387" s="125"/>
      <c r="Z387" s="125"/>
      <c r="AA387" s="125"/>
      <c r="AB387" s="125"/>
      <c r="AC387" s="125"/>
      <c r="AD387" s="125"/>
      <c r="AE387" s="125"/>
      <c r="AF387" s="125"/>
      <c r="AG387" s="125"/>
    </row>
    <row r="388" spans="8:33" x14ac:dyDescent="0.25">
      <c r="H388" s="63"/>
      <c r="I388" s="63"/>
      <c r="J388" s="117"/>
      <c r="K388" s="118"/>
      <c r="L388" s="119"/>
      <c r="M388" s="322"/>
      <c r="N388" s="322"/>
      <c r="W388" s="125"/>
      <c r="X388" s="125"/>
      <c r="Y388" s="125"/>
      <c r="Z388" s="125"/>
      <c r="AA388" s="125"/>
      <c r="AB388" s="125"/>
      <c r="AC388" s="125"/>
      <c r="AD388" s="125"/>
      <c r="AE388" s="125"/>
      <c r="AF388" s="125"/>
      <c r="AG388" s="125"/>
    </row>
    <row r="389" spans="8:33" x14ac:dyDescent="0.25">
      <c r="H389" s="63"/>
      <c r="I389" s="63"/>
      <c r="J389" s="117"/>
      <c r="K389" s="118"/>
      <c r="L389" s="119"/>
      <c r="M389" s="322"/>
      <c r="N389" s="322"/>
      <c r="W389" s="125"/>
      <c r="X389" s="125"/>
      <c r="Y389" s="125"/>
      <c r="Z389" s="125"/>
      <c r="AA389" s="125"/>
      <c r="AB389" s="125"/>
      <c r="AC389" s="125"/>
      <c r="AD389" s="125"/>
      <c r="AE389" s="125"/>
      <c r="AF389" s="125"/>
      <c r="AG389" s="125"/>
    </row>
    <row r="390" spans="8:33" x14ac:dyDescent="0.25">
      <c r="H390" s="63"/>
      <c r="I390" s="63"/>
      <c r="J390" s="117"/>
      <c r="K390" s="118"/>
      <c r="L390" s="119"/>
      <c r="M390" s="322"/>
      <c r="N390" s="322"/>
      <c r="W390" s="125"/>
      <c r="X390" s="125"/>
      <c r="Y390" s="125"/>
      <c r="Z390" s="125"/>
      <c r="AA390" s="125"/>
      <c r="AB390" s="125"/>
      <c r="AC390" s="125"/>
      <c r="AD390" s="125"/>
      <c r="AE390" s="125"/>
      <c r="AF390" s="125"/>
      <c r="AG390" s="125"/>
    </row>
    <row r="391" spans="8:33" x14ac:dyDescent="0.25">
      <c r="H391" s="63"/>
      <c r="I391" s="63"/>
      <c r="J391" s="117"/>
      <c r="K391" s="118"/>
      <c r="L391" s="119"/>
      <c r="M391" s="322"/>
      <c r="N391" s="322"/>
      <c r="W391" s="125"/>
      <c r="X391" s="125"/>
      <c r="Y391" s="125"/>
      <c r="Z391" s="125"/>
      <c r="AA391" s="125"/>
      <c r="AB391" s="125"/>
      <c r="AC391" s="125"/>
      <c r="AD391" s="125"/>
      <c r="AE391" s="125"/>
      <c r="AF391" s="125"/>
      <c r="AG391" s="125"/>
    </row>
    <row r="392" spans="8:33" x14ac:dyDescent="0.25">
      <c r="H392" s="63"/>
      <c r="I392" s="63"/>
      <c r="J392" s="117"/>
      <c r="K392" s="118"/>
      <c r="L392" s="119"/>
      <c r="M392" s="322"/>
      <c r="N392" s="322"/>
      <c r="W392" s="125"/>
      <c r="X392" s="125"/>
      <c r="Y392" s="125"/>
      <c r="Z392" s="125"/>
      <c r="AA392" s="125"/>
      <c r="AB392" s="125"/>
      <c r="AC392" s="125"/>
      <c r="AD392" s="125"/>
      <c r="AE392" s="125"/>
      <c r="AF392" s="125"/>
      <c r="AG392" s="125"/>
    </row>
    <row r="393" spans="8:33" x14ac:dyDescent="0.25">
      <c r="H393" s="63"/>
      <c r="I393" s="63"/>
      <c r="J393" s="117"/>
      <c r="K393" s="118"/>
      <c r="L393" s="119"/>
      <c r="M393" s="322"/>
      <c r="N393" s="322"/>
      <c r="W393" s="125"/>
      <c r="X393" s="125"/>
      <c r="Y393" s="125"/>
      <c r="Z393" s="125"/>
      <c r="AA393" s="125"/>
      <c r="AB393" s="125"/>
      <c r="AC393" s="125"/>
      <c r="AD393" s="125"/>
      <c r="AE393" s="125"/>
      <c r="AF393" s="125"/>
      <c r="AG393" s="125"/>
    </row>
    <row r="394" spans="8:33" x14ac:dyDescent="0.25">
      <c r="H394" s="63"/>
      <c r="I394" s="63"/>
      <c r="J394" s="117"/>
      <c r="K394" s="118"/>
      <c r="L394" s="119"/>
      <c r="M394" s="322"/>
      <c r="N394" s="322"/>
      <c r="W394" s="125"/>
      <c r="X394" s="125"/>
      <c r="Y394" s="125"/>
      <c r="Z394" s="125"/>
      <c r="AA394" s="125"/>
      <c r="AB394" s="125"/>
      <c r="AC394" s="125"/>
      <c r="AD394" s="125"/>
      <c r="AE394" s="125"/>
      <c r="AF394" s="125"/>
      <c r="AG394" s="125"/>
    </row>
    <row r="395" spans="8:33" x14ac:dyDescent="0.25">
      <c r="H395" s="63"/>
      <c r="I395" s="63"/>
      <c r="J395" s="117"/>
      <c r="K395" s="118"/>
      <c r="L395" s="119"/>
      <c r="M395" s="322"/>
      <c r="N395" s="322"/>
      <c r="W395" s="125"/>
      <c r="X395" s="125"/>
      <c r="Y395" s="125"/>
      <c r="Z395" s="125"/>
      <c r="AA395" s="125"/>
      <c r="AB395" s="125"/>
      <c r="AC395" s="125"/>
      <c r="AD395" s="125"/>
      <c r="AE395" s="125"/>
      <c r="AF395" s="125"/>
      <c r="AG395" s="125"/>
    </row>
    <row r="396" spans="8:33" x14ac:dyDescent="0.25">
      <c r="H396" s="63"/>
      <c r="I396" s="63"/>
      <c r="J396" s="117"/>
      <c r="K396" s="118"/>
      <c r="L396" s="119"/>
      <c r="M396" s="322"/>
      <c r="N396" s="322"/>
      <c r="W396" s="125"/>
      <c r="X396" s="125"/>
      <c r="Y396" s="125"/>
      <c r="Z396" s="125"/>
      <c r="AA396" s="125"/>
      <c r="AB396" s="125"/>
      <c r="AC396" s="125"/>
      <c r="AD396" s="125"/>
      <c r="AE396" s="125"/>
      <c r="AF396" s="125"/>
      <c r="AG396" s="125"/>
    </row>
    <row r="397" spans="8:33" x14ac:dyDescent="0.25">
      <c r="H397" s="63"/>
      <c r="I397" s="63"/>
      <c r="J397" s="117"/>
      <c r="K397" s="118"/>
      <c r="L397" s="119"/>
      <c r="M397" s="322"/>
      <c r="N397" s="322"/>
      <c r="W397" s="125"/>
      <c r="X397" s="125"/>
      <c r="Y397" s="125"/>
      <c r="Z397" s="125"/>
      <c r="AA397" s="125"/>
      <c r="AB397" s="125"/>
      <c r="AC397" s="125"/>
      <c r="AD397" s="125"/>
      <c r="AE397" s="125"/>
      <c r="AF397" s="125"/>
      <c r="AG397" s="125"/>
    </row>
    <row r="398" spans="8:33" x14ac:dyDescent="0.25">
      <c r="H398" s="63"/>
      <c r="I398" s="63"/>
      <c r="J398" s="117"/>
      <c r="K398" s="118"/>
      <c r="L398" s="119"/>
      <c r="M398" s="322"/>
      <c r="N398" s="322"/>
      <c r="W398" s="125"/>
      <c r="X398" s="125"/>
      <c r="Y398" s="125"/>
      <c r="Z398" s="125"/>
      <c r="AA398" s="125"/>
      <c r="AB398" s="125"/>
      <c r="AC398" s="125"/>
      <c r="AD398" s="125"/>
      <c r="AE398" s="125"/>
      <c r="AF398" s="125"/>
      <c r="AG398" s="125"/>
    </row>
    <row r="399" spans="8:33" ht="13.5" customHeight="1" x14ac:dyDescent="0.25">
      <c r="H399" s="63"/>
      <c r="I399" s="63"/>
      <c r="J399" s="117"/>
      <c r="K399" s="118"/>
      <c r="L399" s="119"/>
      <c r="M399" s="322"/>
      <c r="N399" s="322"/>
      <c r="W399" s="125"/>
      <c r="X399" s="125"/>
      <c r="Y399" s="125"/>
      <c r="Z399" s="125"/>
      <c r="AA399" s="125"/>
      <c r="AB399" s="125"/>
      <c r="AC399" s="125"/>
      <c r="AD399" s="125"/>
      <c r="AE399" s="125"/>
      <c r="AF399" s="125"/>
      <c r="AG399" s="125"/>
    </row>
    <row r="400" spans="8:33" ht="13.5" customHeight="1" x14ac:dyDescent="0.25">
      <c r="H400" s="63"/>
      <c r="I400" s="63"/>
      <c r="J400" s="117"/>
      <c r="K400" s="118"/>
      <c r="L400" s="119"/>
      <c r="M400" s="322"/>
      <c r="N400" s="322"/>
      <c r="W400" s="125"/>
      <c r="X400" s="125"/>
      <c r="Y400" s="125"/>
      <c r="Z400" s="125"/>
      <c r="AA400" s="125"/>
      <c r="AB400" s="125"/>
      <c r="AC400" s="125"/>
      <c r="AD400" s="125"/>
      <c r="AE400" s="125"/>
      <c r="AF400" s="125"/>
      <c r="AG400" s="125"/>
    </row>
    <row r="401" spans="8:33" ht="13.5" customHeight="1" x14ac:dyDescent="0.25">
      <c r="H401" s="63"/>
      <c r="I401" s="63"/>
      <c r="J401" s="117"/>
      <c r="K401" s="118"/>
      <c r="L401" s="119"/>
      <c r="M401" s="322"/>
      <c r="N401" s="322"/>
      <c r="W401" s="125"/>
      <c r="X401" s="125"/>
      <c r="Y401" s="125"/>
      <c r="Z401" s="125"/>
      <c r="AA401" s="125"/>
      <c r="AB401" s="125"/>
      <c r="AC401" s="125"/>
      <c r="AD401" s="125"/>
      <c r="AE401" s="125"/>
      <c r="AF401" s="125"/>
      <c r="AG401" s="125"/>
    </row>
    <row r="402" spans="8:33" x14ac:dyDescent="0.25">
      <c r="H402" s="63"/>
      <c r="I402" s="63"/>
      <c r="J402" s="117"/>
      <c r="K402" s="118"/>
      <c r="L402" s="119"/>
      <c r="M402" s="322"/>
      <c r="N402" s="322"/>
      <c r="W402" s="125"/>
      <c r="X402" s="125"/>
      <c r="Y402" s="125"/>
      <c r="Z402" s="125"/>
      <c r="AA402" s="125"/>
      <c r="AB402" s="125"/>
      <c r="AC402" s="125"/>
      <c r="AD402" s="125"/>
      <c r="AE402" s="125"/>
      <c r="AF402" s="125"/>
      <c r="AG402" s="125"/>
    </row>
    <row r="403" spans="8:33" x14ac:dyDescent="0.25">
      <c r="H403" s="63"/>
      <c r="I403" s="63"/>
      <c r="J403" s="117"/>
      <c r="K403" s="118"/>
      <c r="L403" s="119"/>
      <c r="M403" s="322"/>
      <c r="N403" s="322"/>
      <c r="W403" s="125"/>
      <c r="X403" s="125"/>
      <c r="Y403" s="125"/>
      <c r="Z403" s="125"/>
      <c r="AA403" s="125"/>
      <c r="AB403" s="125"/>
      <c r="AC403" s="125"/>
      <c r="AD403" s="125"/>
      <c r="AE403" s="125"/>
      <c r="AF403" s="125"/>
      <c r="AG403" s="125"/>
    </row>
    <row r="404" spans="8:33" x14ac:dyDescent="0.25">
      <c r="H404" s="63"/>
      <c r="I404" s="63"/>
      <c r="J404" s="117"/>
      <c r="K404" s="118"/>
      <c r="L404" s="119"/>
      <c r="M404" s="322"/>
      <c r="N404" s="322"/>
      <c r="W404" s="125"/>
      <c r="X404" s="125"/>
      <c r="Y404" s="125"/>
      <c r="Z404" s="125"/>
      <c r="AA404" s="125"/>
      <c r="AB404" s="125"/>
      <c r="AC404" s="125"/>
      <c r="AD404" s="125"/>
      <c r="AE404" s="125"/>
      <c r="AF404" s="125"/>
      <c r="AG404" s="125"/>
    </row>
    <row r="405" spans="8:33" x14ac:dyDescent="0.25">
      <c r="H405" s="63"/>
      <c r="I405" s="63"/>
      <c r="J405" s="117"/>
      <c r="K405" s="118"/>
      <c r="L405" s="119"/>
      <c r="M405" s="322"/>
      <c r="N405" s="322"/>
      <c r="W405" s="125"/>
      <c r="X405" s="125"/>
      <c r="Y405" s="125"/>
      <c r="Z405" s="125"/>
      <c r="AA405" s="125"/>
      <c r="AB405" s="125"/>
      <c r="AC405" s="125"/>
      <c r="AD405" s="125"/>
      <c r="AE405" s="125"/>
      <c r="AF405" s="125"/>
      <c r="AG405" s="125"/>
    </row>
    <row r="406" spans="8:33" x14ac:dyDescent="0.25">
      <c r="H406" s="63"/>
      <c r="I406" s="63"/>
      <c r="J406" s="117"/>
      <c r="K406" s="118"/>
      <c r="L406" s="119"/>
      <c r="M406" s="322"/>
      <c r="N406" s="322"/>
      <c r="W406" s="125"/>
      <c r="X406" s="125"/>
      <c r="Y406" s="125"/>
      <c r="Z406" s="125"/>
      <c r="AA406" s="125"/>
      <c r="AB406" s="125"/>
      <c r="AC406" s="125"/>
      <c r="AD406" s="125"/>
      <c r="AE406" s="125"/>
      <c r="AF406" s="125"/>
      <c r="AG406" s="125"/>
    </row>
    <row r="407" spans="8:33" x14ac:dyDescent="0.25">
      <c r="H407" s="63"/>
      <c r="I407" s="63"/>
      <c r="J407" s="117"/>
      <c r="K407" s="118"/>
      <c r="L407" s="119"/>
      <c r="M407" s="322"/>
      <c r="N407" s="322"/>
      <c r="W407" s="125"/>
      <c r="X407" s="125"/>
      <c r="Y407" s="125"/>
      <c r="Z407" s="125"/>
      <c r="AA407" s="125"/>
      <c r="AB407" s="125"/>
      <c r="AC407" s="125"/>
      <c r="AD407" s="125"/>
      <c r="AE407" s="125"/>
      <c r="AF407" s="125"/>
      <c r="AG407" s="125"/>
    </row>
    <row r="408" spans="8:33" x14ac:dyDescent="0.25">
      <c r="H408" s="63"/>
      <c r="I408" s="63"/>
      <c r="J408" s="117"/>
      <c r="K408" s="118"/>
      <c r="L408" s="119"/>
      <c r="M408" s="322"/>
      <c r="N408" s="322"/>
      <c r="W408" s="125"/>
      <c r="X408" s="125"/>
      <c r="Y408" s="125"/>
      <c r="Z408" s="125"/>
      <c r="AA408" s="125"/>
      <c r="AB408" s="125"/>
      <c r="AC408" s="125"/>
      <c r="AD408" s="125"/>
      <c r="AE408" s="125"/>
      <c r="AF408" s="125"/>
      <c r="AG408" s="125"/>
    </row>
    <row r="409" spans="8:33" x14ac:dyDescent="0.25">
      <c r="H409" s="63"/>
      <c r="I409" s="63"/>
      <c r="J409" s="117"/>
      <c r="K409" s="118"/>
      <c r="L409" s="119"/>
      <c r="M409" s="322"/>
      <c r="N409" s="322"/>
      <c r="W409" s="125"/>
      <c r="X409" s="125"/>
      <c r="Y409" s="125"/>
      <c r="Z409" s="125"/>
      <c r="AA409" s="125"/>
      <c r="AB409" s="125"/>
      <c r="AC409" s="125"/>
      <c r="AD409" s="125"/>
      <c r="AE409" s="125"/>
      <c r="AF409" s="125"/>
      <c r="AG409" s="125"/>
    </row>
    <row r="410" spans="8:33" x14ac:dyDescent="0.25">
      <c r="H410" s="63"/>
      <c r="I410" s="63"/>
      <c r="J410" s="117"/>
      <c r="K410" s="118"/>
      <c r="L410" s="119"/>
      <c r="M410" s="322"/>
      <c r="N410" s="322"/>
      <c r="W410" s="125"/>
      <c r="X410" s="125"/>
      <c r="Y410" s="125"/>
      <c r="Z410" s="125"/>
      <c r="AA410" s="125"/>
      <c r="AB410" s="125"/>
      <c r="AC410" s="125"/>
      <c r="AD410" s="125"/>
      <c r="AE410" s="125"/>
      <c r="AF410" s="125"/>
      <c r="AG410" s="125"/>
    </row>
    <row r="411" spans="8:33" x14ac:dyDescent="0.25">
      <c r="H411" s="63"/>
      <c r="I411" s="63"/>
      <c r="J411" s="117"/>
      <c r="K411" s="118"/>
      <c r="L411" s="119"/>
      <c r="M411" s="322"/>
      <c r="N411" s="322"/>
      <c r="W411" s="125"/>
      <c r="X411" s="125"/>
      <c r="Y411" s="125"/>
      <c r="Z411" s="125"/>
      <c r="AA411" s="125"/>
      <c r="AB411" s="125"/>
      <c r="AC411" s="125"/>
      <c r="AD411" s="125"/>
      <c r="AE411" s="125"/>
      <c r="AF411" s="125"/>
      <c r="AG411" s="125"/>
    </row>
    <row r="412" spans="8:33" x14ac:dyDescent="0.25">
      <c r="H412" s="63"/>
      <c r="I412" s="63"/>
      <c r="J412" s="117"/>
      <c r="K412" s="118"/>
      <c r="L412" s="119"/>
      <c r="M412" s="322"/>
      <c r="N412" s="322"/>
      <c r="W412" s="125"/>
      <c r="X412" s="125"/>
      <c r="Y412" s="125"/>
      <c r="Z412" s="125"/>
      <c r="AA412" s="125"/>
      <c r="AB412" s="125"/>
      <c r="AC412" s="125"/>
      <c r="AD412" s="125"/>
      <c r="AE412" s="125"/>
      <c r="AF412" s="125"/>
      <c r="AG412" s="125"/>
    </row>
    <row r="413" spans="8:33" x14ac:dyDescent="0.25">
      <c r="H413" s="63"/>
      <c r="I413" s="63"/>
      <c r="J413" s="117"/>
      <c r="K413" s="118"/>
      <c r="L413" s="119"/>
      <c r="M413" s="322"/>
      <c r="N413" s="322"/>
      <c r="W413" s="125"/>
      <c r="X413" s="125"/>
      <c r="Y413" s="125"/>
      <c r="Z413" s="125"/>
      <c r="AA413" s="125"/>
      <c r="AB413" s="125"/>
      <c r="AC413" s="125"/>
      <c r="AD413" s="125"/>
      <c r="AE413" s="125"/>
      <c r="AF413" s="125"/>
      <c r="AG413" s="125"/>
    </row>
    <row r="414" spans="8:33" x14ac:dyDescent="0.25">
      <c r="H414" s="63"/>
      <c r="I414" s="63"/>
      <c r="J414" s="117"/>
      <c r="K414" s="118"/>
      <c r="L414" s="119"/>
      <c r="M414" s="322"/>
      <c r="N414" s="322"/>
      <c r="W414" s="125"/>
      <c r="X414" s="125"/>
      <c r="Y414" s="125"/>
      <c r="Z414" s="125"/>
      <c r="AA414" s="125"/>
      <c r="AB414" s="125"/>
      <c r="AC414" s="125"/>
      <c r="AD414" s="125"/>
      <c r="AE414" s="125"/>
      <c r="AF414" s="125"/>
      <c r="AG414" s="125"/>
    </row>
    <row r="415" spans="8:33" x14ac:dyDescent="0.25">
      <c r="H415" s="63"/>
      <c r="I415" s="63"/>
      <c r="J415" s="117"/>
      <c r="K415" s="118"/>
      <c r="L415" s="119"/>
      <c r="M415" s="322"/>
      <c r="N415" s="322"/>
      <c r="W415" s="125"/>
      <c r="X415" s="125"/>
      <c r="Y415" s="125"/>
      <c r="Z415" s="125"/>
      <c r="AA415" s="125"/>
      <c r="AB415" s="125"/>
      <c r="AC415" s="125"/>
      <c r="AD415" s="125"/>
      <c r="AE415" s="125"/>
      <c r="AF415" s="125"/>
      <c r="AG415" s="125"/>
    </row>
    <row r="416" spans="8:33" x14ac:dyDescent="0.25">
      <c r="H416" s="63"/>
      <c r="I416" s="63"/>
      <c r="J416" s="117"/>
      <c r="K416" s="118"/>
      <c r="L416" s="119"/>
      <c r="M416" s="322"/>
      <c r="N416" s="322"/>
      <c r="W416" s="125"/>
      <c r="X416" s="125"/>
      <c r="Y416" s="125"/>
      <c r="Z416" s="125"/>
      <c r="AA416" s="125"/>
      <c r="AB416" s="125"/>
      <c r="AC416" s="125"/>
      <c r="AD416" s="125"/>
      <c r="AE416" s="125"/>
      <c r="AF416" s="125"/>
      <c r="AG416" s="125"/>
    </row>
    <row r="417" spans="8:33" x14ac:dyDescent="0.25">
      <c r="H417" s="63"/>
      <c r="I417" s="63"/>
      <c r="J417" s="117"/>
      <c r="K417" s="120"/>
      <c r="L417" s="120"/>
      <c r="M417" s="323"/>
      <c r="N417" s="323"/>
      <c r="W417" s="125"/>
      <c r="X417" s="125"/>
      <c r="Y417" s="125"/>
      <c r="Z417" s="125"/>
      <c r="AA417" s="125"/>
      <c r="AB417" s="125"/>
      <c r="AC417" s="125"/>
      <c r="AD417" s="125"/>
      <c r="AE417" s="125"/>
      <c r="AF417" s="125"/>
      <c r="AG417" s="125"/>
    </row>
    <row r="418" spans="8:33" x14ac:dyDescent="0.25">
      <c r="H418" s="63"/>
      <c r="I418" s="63"/>
      <c r="J418" s="117"/>
      <c r="K418" s="120"/>
      <c r="L418" s="120"/>
      <c r="M418" s="323"/>
      <c r="N418" s="323"/>
      <c r="W418" s="125"/>
      <c r="X418" s="125"/>
      <c r="Y418" s="125"/>
      <c r="Z418" s="125"/>
      <c r="AA418" s="125"/>
      <c r="AB418" s="125"/>
      <c r="AC418" s="125"/>
      <c r="AD418" s="125"/>
      <c r="AE418" s="125"/>
      <c r="AF418" s="125"/>
      <c r="AG418" s="125"/>
    </row>
    <row r="419" spans="8:33" x14ac:dyDescent="0.25">
      <c r="H419" s="63"/>
      <c r="I419" s="63"/>
      <c r="J419" s="117"/>
      <c r="K419" s="120"/>
      <c r="L419" s="120"/>
      <c r="M419" s="323"/>
      <c r="N419" s="323"/>
      <c r="W419" s="125"/>
      <c r="X419" s="125"/>
      <c r="Y419" s="125"/>
      <c r="Z419" s="125"/>
      <c r="AA419" s="125"/>
      <c r="AB419" s="125"/>
      <c r="AC419" s="125"/>
      <c r="AD419" s="125"/>
      <c r="AE419" s="125"/>
      <c r="AF419" s="125"/>
      <c r="AG419" s="125"/>
    </row>
    <row r="420" spans="8:33" x14ac:dyDescent="0.25">
      <c r="H420" s="63"/>
      <c r="I420" s="63"/>
      <c r="J420" s="117"/>
      <c r="K420" s="120"/>
      <c r="L420" s="120"/>
      <c r="M420" s="323"/>
      <c r="N420" s="323"/>
      <c r="W420" s="125"/>
      <c r="X420" s="125"/>
      <c r="Y420" s="125"/>
      <c r="Z420" s="125"/>
      <c r="AA420" s="125"/>
      <c r="AB420" s="125"/>
      <c r="AC420" s="125"/>
      <c r="AD420" s="125"/>
      <c r="AE420" s="125"/>
      <c r="AF420" s="125"/>
      <c r="AG420" s="125"/>
    </row>
    <row r="421" spans="8:33" x14ac:dyDescent="0.25">
      <c r="H421" s="63"/>
      <c r="I421" s="63"/>
      <c r="J421" s="117"/>
      <c r="K421" s="120"/>
      <c r="L421" s="120"/>
      <c r="M421" s="323"/>
      <c r="N421" s="323"/>
      <c r="W421" s="125"/>
      <c r="X421" s="125"/>
      <c r="Y421" s="125"/>
      <c r="Z421" s="125"/>
      <c r="AA421" s="125"/>
      <c r="AB421" s="125"/>
      <c r="AC421" s="125"/>
      <c r="AD421" s="125"/>
      <c r="AE421" s="125"/>
      <c r="AF421" s="125"/>
      <c r="AG421" s="125"/>
    </row>
    <row r="422" spans="8:33" x14ac:dyDescent="0.25">
      <c r="H422" s="63"/>
      <c r="I422" s="63"/>
      <c r="J422" s="117"/>
      <c r="K422" s="120"/>
      <c r="L422" s="120"/>
      <c r="M422" s="323"/>
      <c r="N422" s="323"/>
      <c r="W422" s="125"/>
      <c r="X422" s="125"/>
      <c r="Y422" s="125"/>
      <c r="Z422" s="125"/>
      <c r="AA422" s="125"/>
      <c r="AB422" s="125"/>
      <c r="AC422" s="125"/>
      <c r="AD422" s="125"/>
      <c r="AE422" s="125"/>
      <c r="AF422" s="125"/>
      <c r="AG422" s="125"/>
    </row>
    <row r="423" spans="8:33" x14ac:dyDescent="0.25">
      <c r="H423" s="63"/>
      <c r="I423" s="63"/>
      <c r="J423" s="117"/>
      <c r="K423" s="120"/>
      <c r="L423" s="120"/>
      <c r="M423" s="323"/>
      <c r="N423" s="323"/>
      <c r="W423" s="125"/>
      <c r="X423" s="125"/>
      <c r="Y423" s="125"/>
      <c r="Z423" s="125"/>
      <c r="AA423" s="125"/>
      <c r="AB423" s="125"/>
      <c r="AC423" s="125"/>
      <c r="AD423" s="125"/>
      <c r="AE423" s="125"/>
      <c r="AF423" s="125"/>
      <c r="AG423" s="125"/>
    </row>
    <row r="424" spans="8:33" x14ac:dyDescent="0.25">
      <c r="H424" s="63"/>
      <c r="I424" s="63"/>
      <c r="J424" s="117"/>
      <c r="K424" s="120"/>
      <c r="L424" s="120"/>
      <c r="M424" s="323"/>
      <c r="N424" s="323"/>
      <c r="W424" s="125"/>
      <c r="X424" s="125"/>
      <c r="Y424" s="125"/>
      <c r="Z424" s="125"/>
      <c r="AA424" s="125"/>
      <c r="AB424" s="125"/>
      <c r="AC424" s="125"/>
      <c r="AD424" s="125"/>
      <c r="AE424" s="125"/>
      <c r="AF424" s="125"/>
      <c r="AG424" s="125"/>
    </row>
    <row r="425" spans="8:33" x14ac:dyDescent="0.25">
      <c r="H425" s="63"/>
      <c r="I425" s="63"/>
      <c r="J425" s="117"/>
      <c r="K425" s="120"/>
      <c r="L425" s="120"/>
      <c r="M425" s="323"/>
      <c r="N425" s="323"/>
      <c r="W425" s="125"/>
      <c r="X425" s="125"/>
      <c r="Y425" s="125"/>
      <c r="Z425" s="125"/>
      <c r="AA425" s="125"/>
      <c r="AB425" s="125"/>
      <c r="AC425" s="125"/>
      <c r="AD425" s="125"/>
      <c r="AE425" s="125"/>
      <c r="AF425" s="125"/>
      <c r="AG425" s="125"/>
    </row>
    <row r="426" spans="8:33" x14ac:dyDescent="0.25">
      <c r="H426" s="63"/>
      <c r="I426" s="63"/>
      <c r="J426" s="117"/>
      <c r="K426" s="120"/>
      <c r="L426" s="120"/>
      <c r="M426" s="323"/>
      <c r="N426" s="323"/>
      <c r="W426" s="125"/>
      <c r="X426" s="125"/>
      <c r="Y426" s="125"/>
      <c r="Z426" s="125"/>
      <c r="AA426" s="125"/>
      <c r="AB426" s="125"/>
      <c r="AC426" s="125"/>
      <c r="AD426" s="125"/>
      <c r="AE426" s="125"/>
      <c r="AF426" s="125"/>
      <c r="AG426" s="125"/>
    </row>
    <row r="427" spans="8:33" x14ac:dyDescent="0.25">
      <c r="H427" s="63"/>
      <c r="I427" s="63"/>
      <c r="J427" s="117"/>
      <c r="K427" s="120"/>
      <c r="L427" s="120"/>
      <c r="M427" s="323"/>
      <c r="N427" s="323"/>
      <c r="W427" s="125"/>
      <c r="X427" s="125"/>
      <c r="Y427" s="125"/>
      <c r="Z427" s="125"/>
      <c r="AA427" s="125"/>
      <c r="AB427" s="125"/>
      <c r="AC427" s="125"/>
      <c r="AD427" s="125"/>
      <c r="AE427" s="125"/>
      <c r="AF427" s="125"/>
      <c r="AG427" s="125"/>
    </row>
    <row r="428" spans="8:33" x14ac:dyDescent="0.25">
      <c r="H428" s="63"/>
      <c r="I428" s="63"/>
      <c r="J428" s="117"/>
      <c r="K428" s="120"/>
      <c r="L428" s="120"/>
      <c r="M428" s="323"/>
      <c r="N428" s="323"/>
      <c r="W428" s="125"/>
      <c r="X428" s="125"/>
      <c r="Y428" s="125"/>
      <c r="Z428" s="125"/>
      <c r="AA428" s="125"/>
      <c r="AB428" s="125"/>
      <c r="AC428" s="125"/>
      <c r="AD428" s="125"/>
      <c r="AE428" s="125"/>
      <c r="AF428" s="125"/>
      <c r="AG428" s="125"/>
    </row>
    <row r="429" spans="8:33" x14ac:dyDescent="0.25">
      <c r="H429" s="63"/>
      <c r="I429" s="63"/>
      <c r="J429" s="117"/>
      <c r="K429" s="120"/>
      <c r="L429" s="120"/>
      <c r="M429" s="323"/>
      <c r="N429" s="323"/>
      <c r="W429" s="125"/>
      <c r="X429" s="125"/>
      <c r="Y429" s="125"/>
      <c r="Z429" s="125"/>
      <c r="AA429" s="125"/>
      <c r="AB429" s="125"/>
      <c r="AC429" s="125"/>
      <c r="AD429" s="125"/>
      <c r="AE429" s="125"/>
      <c r="AF429" s="125"/>
      <c r="AG429" s="125"/>
    </row>
    <row r="430" spans="8:33" x14ac:dyDescent="0.25">
      <c r="H430" s="63"/>
      <c r="I430" s="63"/>
      <c r="J430" s="117"/>
      <c r="K430" s="120"/>
      <c r="L430" s="120"/>
      <c r="M430" s="323"/>
      <c r="N430" s="323"/>
      <c r="W430" s="125"/>
      <c r="X430" s="125"/>
      <c r="Y430" s="125"/>
      <c r="Z430" s="125"/>
      <c r="AA430" s="125"/>
      <c r="AB430" s="125"/>
      <c r="AC430" s="125"/>
      <c r="AD430" s="125"/>
      <c r="AE430" s="125"/>
      <c r="AF430" s="125"/>
      <c r="AG430" s="125"/>
    </row>
    <row r="431" spans="8:33" x14ac:dyDescent="0.25">
      <c r="H431" s="63"/>
      <c r="I431" s="63"/>
      <c r="J431" s="117"/>
      <c r="K431" s="120"/>
      <c r="L431" s="120"/>
      <c r="M431" s="323"/>
      <c r="N431" s="323"/>
      <c r="W431" s="125"/>
      <c r="X431" s="125"/>
      <c r="Y431" s="125"/>
      <c r="Z431" s="125"/>
      <c r="AA431" s="125"/>
      <c r="AB431" s="125"/>
      <c r="AC431" s="125"/>
      <c r="AD431" s="125"/>
      <c r="AE431" s="125"/>
      <c r="AF431" s="125"/>
      <c r="AG431" s="125"/>
    </row>
    <row r="432" spans="8:33" x14ac:dyDescent="0.25">
      <c r="H432" s="63"/>
      <c r="I432" s="63"/>
      <c r="J432" s="117"/>
      <c r="K432" s="120"/>
      <c r="L432" s="120"/>
      <c r="M432" s="323"/>
      <c r="N432" s="323"/>
      <c r="W432" s="125"/>
      <c r="X432" s="125"/>
      <c r="Y432" s="125"/>
      <c r="Z432" s="125"/>
      <c r="AA432" s="125"/>
      <c r="AB432" s="125"/>
      <c r="AC432" s="125"/>
      <c r="AD432" s="125"/>
      <c r="AE432" s="125"/>
      <c r="AF432" s="125"/>
      <c r="AG432" s="125"/>
    </row>
    <row r="433" spans="2:33" x14ac:dyDescent="0.25">
      <c r="H433" s="63"/>
      <c r="I433" s="63"/>
      <c r="J433" s="117"/>
      <c r="K433" s="120"/>
      <c r="L433" s="120"/>
      <c r="M433" s="323"/>
      <c r="N433" s="323"/>
      <c r="W433" s="125"/>
      <c r="X433" s="125"/>
      <c r="Y433" s="125"/>
      <c r="Z433" s="125"/>
      <c r="AA433" s="125"/>
      <c r="AB433" s="125"/>
      <c r="AC433" s="125"/>
      <c r="AD433" s="125"/>
      <c r="AE433" s="125"/>
      <c r="AF433" s="125"/>
      <c r="AG433" s="125"/>
    </row>
    <row r="434" spans="2:33" x14ac:dyDescent="0.25">
      <c r="H434" s="63"/>
      <c r="I434" s="63"/>
      <c r="J434" s="117"/>
      <c r="K434" s="120"/>
      <c r="L434" s="120"/>
      <c r="M434" s="323"/>
      <c r="N434" s="323"/>
      <c r="W434" s="125"/>
      <c r="X434" s="125"/>
      <c r="Y434" s="125"/>
      <c r="Z434" s="125"/>
      <c r="AA434" s="125"/>
      <c r="AB434" s="125"/>
      <c r="AC434" s="125"/>
      <c r="AD434" s="125"/>
      <c r="AE434" s="125"/>
      <c r="AF434" s="125"/>
      <c r="AG434" s="125"/>
    </row>
    <row r="435" spans="2:33" x14ac:dyDescent="0.25">
      <c r="H435" s="63"/>
      <c r="I435" s="63"/>
      <c r="J435" s="117"/>
      <c r="K435" s="120"/>
      <c r="L435" s="120"/>
      <c r="M435" s="323"/>
      <c r="N435" s="323"/>
      <c r="W435" s="125"/>
      <c r="X435" s="125"/>
      <c r="Y435" s="125"/>
      <c r="Z435" s="125"/>
      <c r="AA435" s="125"/>
      <c r="AB435" s="125"/>
      <c r="AC435" s="125"/>
      <c r="AD435" s="125"/>
      <c r="AE435" s="125"/>
      <c r="AF435" s="125"/>
      <c r="AG435" s="125"/>
    </row>
    <row r="436" spans="2:33" x14ac:dyDescent="0.25">
      <c r="H436" s="63"/>
      <c r="I436" s="63"/>
      <c r="J436" s="117"/>
      <c r="K436" s="120"/>
      <c r="L436" s="120"/>
      <c r="M436" s="323"/>
      <c r="N436" s="323"/>
      <c r="W436" s="125"/>
      <c r="X436" s="125"/>
      <c r="Y436" s="125"/>
      <c r="Z436" s="125"/>
      <c r="AA436" s="125"/>
      <c r="AB436" s="125"/>
      <c r="AC436" s="125"/>
      <c r="AD436" s="125"/>
      <c r="AE436" s="125"/>
      <c r="AF436" s="125"/>
      <c r="AG436" s="125"/>
    </row>
    <row r="437" spans="2:33" x14ac:dyDescent="0.25">
      <c r="H437" s="63"/>
      <c r="I437" s="63"/>
      <c r="J437" s="117"/>
      <c r="K437" s="120"/>
      <c r="L437" s="120"/>
      <c r="M437" s="323"/>
      <c r="N437" s="323"/>
      <c r="W437" s="125"/>
      <c r="X437" s="125"/>
      <c r="Y437" s="125"/>
      <c r="Z437" s="125"/>
      <c r="AA437" s="125"/>
      <c r="AB437" s="125"/>
      <c r="AC437" s="125"/>
      <c r="AD437" s="125"/>
      <c r="AE437" s="125"/>
      <c r="AF437" s="125"/>
      <c r="AG437" s="125"/>
    </row>
    <row r="438" spans="2:33" ht="12" customHeight="1" x14ac:dyDescent="0.25">
      <c r="H438" s="63"/>
      <c r="I438" s="63"/>
      <c r="J438" s="117"/>
      <c r="K438" s="117"/>
      <c r="L438" s="117"/>
      <c r="M438" s="98"/>
      <c r="N438" s="98"/>
      <c r="W438" s="125"/>
      <c r="X438" s="125"/>
      <c r="Y438" s="125"/>
      <c r="Z438" s="125"/>
      <c r="AA438" s="125"/>
      <c r="AB438" s="125"/>
      <c r="AC438" s="125"/>
      <c r="AD438" s="125"/>
      <c r="AE438" s="125"/>
      <c r="AF438" s="125"/>
      <c r="AG438" s="125"/>
    </row>
    <row r="439" spans="2:33" ht="12" customHeight="1" x14ac:dyDescent="0.25">
      <c r="B439" s="64"/>
      <c r="C439" s="64"/>
      <c r="D439" s="64"/>
      <c r="E439" s="64"/>
      <c r="F439" s="64"/>
      <c r="G439" s="64"/>
      <c r="H439" s="64"/>
      <c r="I439" s="64"/>
      <c r="J439" s="120"/>
      <c r="K439" s="120"/>
      <c r="L439" s="120"/>
      <c r="M439" s="323"/>
      <c r="N439" s="323"/>
      <c r="O439" s="282"/>
      <c r="W439" s="125"/>
      <c r="X439" s="125"/>
      <c r="Y439" s="125"/>
      <c r="Z439" s="125"/>
      <c r="AA439" s="125"/>
      <c r="AB439" s="125"/>
      <c r="AC439" s="125"/>
      <c r="AD439" s="125"/>
      <c r="AE439" s="125"/>
      <c r="AF439" s="125"/>
      <c r="AG439" s="125"/>
    </row>
    <row r="440" spans="2:33" x14ac:dyDescent="0.25">
      <c r="B440" s="64"/>
      <c r="C440" s="64"/>
      <c r="D440" s="64"/>
      <c r="E440" s="64"/>
      <c r="F440" s="64"/>
      <c r="G440" s="64"/>
      <c r="H440" s="64"/>
      <c r="I440" s="64"/>
      <c r="J440" s="120"/>
      <c r="K440" s="120"/>
      <c r="L440" s="120"/>
      <c r="M440" s="323"/>
      <c r="N440" s="323"/>
      <c r="O440" s="282"/>
      <c r="W440" s="125"/>
      <c r="X440" s="125"/>
      <c r="Y440" s="125"/>
      <c r="Z440" s="125"/>
      <c r="AA440" s="125"/>
      <c r="AB440" s="125"/>
      <c r="AC440" s="125"/>
      <c r="AD440" s="125"/>
      <c r="AE440" s="125"/>
      <c r="AF440" s="125"/>
      <c r="AG440" s="125"/>
    </row>
    <row r="441" spans="2:33" x14ac:dyDescent="0.25">
      <c r="B441" s="64"/>
      <c r="C441" s="64"/>
      <c r="D441" s="64"/>
      <c r="E441" s="64"/>
      <c r="F441" s="64"/>
      <c r="G441" s="64"/>
      <c r="H441" s="64"/>
      <c r="I441" s="64"/>
      <c r="J441" s="120"/>
      <c r="K441" s="120"/>
      <c r="L441" s="120"/>
      <c r="M441" s="323"/>
      <c r="N441" s="323"/>
      <c r="O441" s="282"/>
      <c r="W441" s="125"/>
      <c r="X441" s="125"/>
      <c r="Y441" s="125"/>
      <c r="Z441" s="125"/>
      <c r="AA441" s="125"/>
      <c r="AB441" s="125"/>
      <c r="AC441" s="125"/>
      <c r="AD441" s="125"/>
      <c r="AE441" s="125"/>
      <c r="AF441" s="125"/>
      <c r="AG441" s="125"/>
    </row>
    <row r="442" spans="2:33" x14ac:dyDescent="0.25">
      <c r="B442" s="64"/>
      <c r="C442" s="64"/>
      <c r="D442" s="64"/>
      <c r="E442" s="64"/>
      <c r="F442" s="64"/>
      <c r="G442" s="64"/>
      <c r="H442" s="64"/>
      <c r="I442" s="64"/>
      <c r="J442" s="120"/>
      <c r="K442" s="120"/>
      <c r="L442" s="120"/>
      <c r="M442" s="323"/>
      <c r="N442" s="323"/>
      <c r="O442" s="282"/>
      <c r="W442" s="125"/>
      <c r="X442" s="125"/>
      <c r="Y442" s="125"/>
      <c r="Z442" s="125"/>
      <c r="AA442" s="125"/>
      <c r="AB442" s="125"/>
      <c r="AC442" s="125"/>
      <c r="AD442" s="125"/>
      <c r="AE442" s="125"/>
      <c r="AF442" s="125"/>
      <c r="AG442" s="125"/>
    </row>
    <row r="443" spans="2:33" x14ac:dyDescent="0.25">
      <c r="B443" s="64"/>
      <c r="C443" s="64"/>
      <c r="D443" s="64"/>
      <c r="E443" s="64"/>
      <c r="F443" s="64"/>
      <c r="G443" s="64"/>
      <c r="H443" s="64"/>
      <c r="I443" s="64"/>
      <c r="J443" s="120"/>
      <c r="K443" s="120"/>
      <c r="L443" s="120"/>
      <c r="M443" s="323"/>
      <c r="N443" s="323"/>
      <c r="O443" s="282"/>
      <c r="W443" s="125"/>
      <c r="X443" s="125"/>
      <c r="Y443" s="125"/>
      <c r="Z443" s="125"/>
      <c r="AA443" s="125"/>
      <c r="AB443" s="125"/>
      <c r="AC443" s="125"/>
      <c r="AD443" s="125"/>
      <c r="AE443" s="125"/>
      <c r="AF443" s="125"/>
      <c r="AG443" s="125"/>
    </row>
    <row r="444" spans="2:33" x14ac:dyDescent="0.25">
      <c r="B444" s="64"/>
      <c r="C444" s="64"/>
      <c r="D444" s="64"/>
      <c r="E444" s="64"/>
      <c r="F444" s="64"/>
      <c r="G444" s="64"/>
      <c r="H444" s="64"/>
      <c r="I444" s="64"/>
      <c r="J444" s="120"/>
      <c r="K444" s="120"/>
      <c r="L444" s="120"/>
      <c r="M444" s="323"/>
      <c r="N444" s="323"/>
      <c r="O444" s="282"/>
      <c r="W444" s="125"/>
      <c r="X444" s="125"/>
      <c r="Y444" s="125"/>
      <c r="Z444" s="125"/>
      <c r="AA444" s="125"/>
      <c r="AB444" s="125"/>
      <c r="AC444" s="125"/>
      <c r="AD444" s="125"/>
      <c r="AE444" s="125"/>
      <c r="AF444" s="125"/>
      <c r="AG444" s="125"/>
    </row>
    <row r="445" spans="2:33" x14ac:dyDescent="0.25">
      <c r="B445" s="64"/>
      <c r="C445" s="64"/>
      <c r="D445" s="64"/>
      <c r="E445" s="64"/>
      <c r="F445" s="64"/>
      <c r="G445" s="64"/>
      <c r="H445" s="64"/>
      <c r="I445" s="64"/>
      <c r="J445" s="120"/>
      <c r="K445" s="120"/>
      <c r="L445" s="120"/>
      <c r="M445" s="323"/>
      <c r="N445" s="323"/>
      <c r="O445" s="282"/>
      <c r="W445" s="125"/>
      <c r="X445" s="125"/>
      <c r="Y445" s="125"/>
      <c r="Z445" s="125"/>
      <c r="AA445" s="125"/>
      <c r="AB445" s="125"/>
      <c r="AC445" s="125"/>
      <c r="AD445" s="125"/>
      <c r="AE445" s="125"/>
      <c r="AF445" s="125"/>
      <c r="AG445" s="125"/>
    </row>
    <row r="446" spans="2:33" x14ac:dyDescent="0.25">
      <c r="B446" s="64"/>
      <c r="C446" s="64"/>
      <c r="D446" s="64"/>
      <c r="E446" s="64"/>
      <c r="F446" s="64"/>
      <c r="G446" s="64"/>
      <c r="H446" s="64"/>
      <c r="I446" s="64"/>
      <c r="J446" s="120"/>
      <c r="K446" s="120"/>
      <c r="L446" s="120"/>
      <c r="M446" s="323"/>
      <c r="N446" s="323"/>
      <c r="O446" s="282"/>
      <c r="W446" s="125"/>
      <c r="X446" s="125"/>
      <c r="Y446" s="125"/>
      <c r="Z446" s="125"/>
      <c r="AA446" s="125"/>
      <c r="AB446" s="125"/>
      <c r="AC446" s="125"/>
      <c r="AD446" s="125"/>
      <c r="AE446" s="125"/>
      <c r="AF446" s="125"/>
      <c r="AG446" s="125"/>
    </row>
    <row r="447" spans="2:33" x14ac:dyDescent="0.25">
      <c r="B447" s="64"/>
      <c r="C447" s="64"/>
      <c r="D447" s="64"/>
      <c r="E447" s="64"/>
      <c r="F447" s="64"/>
      <c r="G447" s="64"/>
      <c r="H447" s="64"/>
      <c r="I447" s="64"/>
      <c r="J447" s="120"/>
      <c r="K447" s="120"/>
      <c r="L447" s="120"/>
      <c r="M447" s="323"/>
      <c r="N447" s="323"/>
      <c r="O447" s="282"/>
      <c r="W447" s="125"/>
      <c r="X447" s="125"/>
      <c r="Y447" s="125"/>
      <c r="Z447" s="125"/>
      <c r="AA447" s="125"/>
      <c r="AB447" s="125"/>
      <c r="AC447" s="125"/>
      <c r="AD447" s="125"/>
      <c r="AE447" s="125"/>
      <c r="AF447" s="125"/>
      <c r="AG447" s="125"/>
    </row>
    <row r="448" spans="2:33" x14ac:dyDescent="0.25">
      <c r="B448" s="64"/>
      <c r="C448" s="64"/>
      <c r="D448" s="64"/>
      <c r="E448" s="64"/>
      <c r="F448" s="64"/>
      <c r="G448" s="64"/>
      <c r="H448" s="64"/>
      <c r="I448" s="64"/>
      <c r="J448" s="120"/>
      <c r="K448" s="120"/>
      <c r="L448" s="120"/>
      <c r="M448" s="323"/>
      <c r="N448" s="323"/>
      <c r="O448" s="282"/>
      <c r="W448" s="125"/>
      <c r="X448" s="125"/>
      <c r="Y448" s="125"/>
      <c r="Z448" s="125"/>
      <c r="AA448" s="125"/>
      <c r="AB448" s="125"/>
      <c r="AC448" s="125"/>
      <c r="AD448" s="125"/>
      <c r="AE448" s="125"/>
      <c r="AF448" s="125"/>
      <c r="AG448" s="125"/>
    </row>
    <row r="449" spans="2:33" x14ac:dyDescent="0.25">
      <c r="B449" s="64"/>
      <c r="C449" s="64"/>
      <c r="D449" s="64"/>
      <c r="E449" s="64"/>
      <c r="F449" s="64"/>
      <c r="G449" s="64"/>
      <c r="H449" s="64"/>
      <c r="I449" s="64"/>
      <c r="J449" s="120"/>
      <c r="K449" s="120"/>
      <c r="L449" s="120"/>
      <c r="M449" s="323"/>
      <c r="N449" s="323"/>
      <c r="O449" s="282"/>
      <c r="W449" s="125"/>
      <c r="X449" s="125"/>
      <c r="Y449" s="125"/>
      <c r="Z449" s="125"/>
      <c r="AA449" s="125"/>
      <c r="AB449" s="125"/>
      <c r="AC449" s="125"/>
      <c r="AD449" s="125"/>
      <c r="AE449" s="125"/>
      <c r="AF449" s="125"/>
      <c r="AG449" s="125"/>
    </row>
    <row r="450" spans="2:33" x14ac:dyDescent="0.25">
      <c r="B450" s="64"/>
      <c r="C450" s="64"/>
      <c r="D450" s="64"/>
      <c r="E450" s="64"/>
      <c r="F450" s="64"/>
      <c r="G450" s="64"/>
      <c r="H450" s="64"/>
      <c r="I450" s="64"/>
      <c r="J450" s="120"/>
      <c r="K450" s="120"/>
      <c r="L450" s="120"/>
      <c r="M450" s="323"/>
      <c r="N450" s="323"/>
      <c r="O450" s="282"/>
      <c r="W450" s="125"/>
      <c r="X450" s="125"/>
      <c r="Y450" s="125"/>
      <c r="Z450" s="125"/>
      <c r="AA450" s="125"/>
      <c r="AB450" s="125"/>
      <c r="AC450" s="125"/>
      <c r="AD450" s="125"/>
      <c r="AE450" s="125"/>
      <c r="AF450" s="125"/>
      <c r="AG450" s="125"/>
    </row>
    <row r="451" spans="2:33" x14ac:dyDescent="0.25">
      <c r="B451" s="64"/>
      <c r="C451" s="64"/>
      <c r="D451" s="64"/>
      <c r="E451" s="64"/>
      <c r="F451" s="64"/>
      <c r="G451" s="64"/>
      <c r="H451" s="64"/>
      <c r="I451" s="64"/>
      <c r="J451" s="120"/>
      <c r="K451" s="120"/>
      <c r="L451" s="120"/>
      <c r="M451" s="323"/>
      <c r="N451" s="323"/>
      <c r="O451" s="282"/>
      <c r="W451" s="125"/>
      <c r="X451" s="125"/>
      <c r="Y451" s="125"/>
      <c r="Z451" s="125"/>
      <c r="AA451" s="125"/>
      <c r="AB451" s="125"/>
      <c r="AC451" s="125"/>
      <c r="AD451" s="125"/>
      <c r="AE451" s="125"/>
      <c r="AF451" s="125"/>
      <c r="AG451" s="125"/>
    </row>
    <row r="452" spans="2:33" x14ac:dyDescent="0.25">
      <c r="B452" s="64"/>
      <c r="C452" s="64"/>
      <c r="D452" s="64"/>
      <c r="E452" s="64"/>
      <c r="F452" s="64"/>
      <c r="G452" s="64"/>
      <c r="H452" s="64"/>
      <c r="I452" s="64"/>
      <c r="J452" s="120"/>
      <c r="K452" s="120"/>
      <c r="L452" s="120"/>
      <c r="M452" s="323"/>
      <c r="N452" s="323"/>
      <c r="O452" s="282"/>
      <c r="W452" s="125"/>
      <c r="X452" s="125"/>
      <c r="Y452" s="125"/>
      <c r="Z452" s="125"/>
      <c r="AA452" s="125"/>
      <c r="AB452" s="125"/>
      <c r="AC452" s="125"/>
      <c r="AD452" s="125"/>
      <c r="AE452" s="125"/>
      <c r="AF452" s="125"/>
      <c r="AG452" s="125"/>
    </row>
    <row r="453" spans="2:33" x14ac:dyDescent="0.25">
      <c r="B453" s="64"/>
      <c r="C453" s="65"/>
      <c r="D453" s="65"/>
      <c r="E453" s="65"/>
      <c r="F453" s="65"/>
      <c r="G453" s="66"/>
      <c r="H453" s="67"/>
      <c r="I453" s="67"/>
      <c r="J453" s="120"/>
      <c r="K453" s="120"/>
      <c r="L453" s="120"/>
      <c r="M453" s="323"/>
      <c r="N453" s="323"/>
      <c r="O453" s="282"/>
      <c r="W453" s="125"/>
      <c r="X453" s="125"/>
      <c r="Y453" s="125"/>
      <c r="Z453" s="125"/>
      <c r="AA453" s="125"/>
      <c r="AB453" s="125"/>
      <c r="AC453" s="125"/>
      <c r="AD453" s="125"/>
      <c r="AE453" s="125"/>
      <c r="AF453" s="125"/>
      <c r="AG453" s="125"/>
    </row>
    <row r="454" spans="2:33" x14ac:dyDescent="0.25">
      <c r="B454" s="64"/>
      <c r="C454" s="68"/>
      <c r="D454" s="68"/>
      <c r="E454" s="68"/>
      <c r="F454" s="68"/>
      <c r="G454" s="68"/>
      <c r="J454" s="120"/>
      <c r="K454" s="120"/>
      <c r="L454" s="120"/>
      <c r="M454" s="323"/>
      <c r="N454" s="323"/>
      <c r="O454" s="282"/>
      <c r="W454" s="125"/>
      <c r="X454" s="125"/>
      <c r="Y454" s="125"/>
      <c r="Z454" s="125"/>
      <c r="AA454" s="125"/>
      <c r="AB454" s="125"/>
      <c r="AC454" s="125"/>
      <c r="AD454" s="125"/>
      <c r="AE454" s="125"/>
      <c r="AF454" s="125"/>
      <c r="AG454" s="125"/>
    </row>
    <row r="455" spans="2:33" x14ac:dyDescent="0.25">
      <c r="B455" s="64"/>
      <c r="C455" s="68"/>
      <c r="D455" s="68"/>
      <c r="E455" s="68"/>
      <c r="F455" s="68"/>
      <c r="G455" s="68"/>
      <c r="J455" s="120"/>
      <c r="K455" s="120"/>
      <c r="L455" s="120"/>
      <c r="M455" s="323"/>
      <c r="N455" s="323"/>
      <c r="O455" s="282"/>
      <c r="W455" s="125"/>
      <c r="X455" s="125"/>
      <c r="Y455" s="125"/>
      <c r="Z455" s="125"/>
      <c r="AA455" s="125"/>
      <c r="AB455" s="125"/>
      <c r="AC455" s="125"/>
      <c r="AD455" s="125"/>
      <c r="AE455" s="125"/>
      <c r="AF455" s="125"/>
      <c r="AG455" s="125"/>
    </row>
    <row r="456" spans="2:33" x14ac:dyDescent="0.25">
      <c r="B456" s="64"/>
      <c r="C456" s="67"/>
      <c r="D456" s="67"/>
      <c r="E456" s="67"/>
      <c r="F456" s="67"/>
      <c r="G456" s="67"/>
      <c r="H456" s="67"/>
      <c r="I456" s="67"/>
      <c r="J456" s="120"/>
      <c r="K456" s="120"/>
      <c r="L456" s="120"/>
      <c r="M456" s="323"/>
      <c r="N456" s="323"/>
      <c r="O456" s="282"/>
      <c r="W456" s="125"/>
      <c r="X456" s="125"/>
      <c r="Y456" s="125"/>
      <c r="Z456" s="125"/>
      <c r="AA456" s="125"/>
      <c r="AB456" s="125"/>
      <c r="AC456" s="125"/>
      <c r="AD456" s="125"/>
      <c r="AE456" s="125"/>
      <c r="AF456" s="125"/>
      <c r="AG456" s="125"/>
    </row>
    <row r="457" spans="2:33" x14ac:dyDescent="0.25">
      <c r="B457" s="64"/>
      <c r="C457" s="67"/>
      <c r="D457" s="67"/>
      <c r="E457" s="67"/>
      <c r="F457" s="67"/>
      <c r="G457" s="21"/>
      <c r="H457" s="20"/>
      <c r="I457" s="67"/>
      <c r="J457" s="120"/>
      <c r="K457" s="120"/>
      <c r="L457" s="120"/>
      <c r="M457" s="323"/>
      <c r="N457" s="323"/>
      <c r="O457" s="282"/>
      <c r="W457" s="125"/>
      <c r="X457" s="125"/>
      <c r="Y457" s="125"/>
      <c r="Z457" s="125"/>
      <c r="AA457" s="125"/>
      <c r="AB457" s="125"/>
      <c r="AC457" s="125"/>
      <c r="AD457" s="125"/>
      <c r="AE457" s="125"/>
      <c r="AF457" s="125"/>
      <c r="AG457" s="125"/>
    </row>
    <row r="458" spans="2:33" x14ac:dyDescent="0.25">
      <c r="B458" s="64"/>
      <c r="C458" s="67"/>
      <c r="D458" s="67"/>
      <c r="E458" s="67"/>
      <c r="F458" s="67"/>
      <c r="G458" s="21"/>
      <c r="H458" s="67"/>
      <c r="I458" s="67"/>
      <c r="J458" s="120"/>
      <c r="K458" s="120"/>
      <c r="L458" s="120"/>
      <c r="M458" s="323"/>
      <c r="N458" s="323"/>
      <c r="O458" s="282"/>
      <c r="W458" s="125"/>
      <c r="X458" s="125"/>
      <c r="Y458" s="125"/>
      <c r="Z458" s="125"/>
      <c r="AA458" s="125"/>
      <c r="AB458" s="125"/>
      <c r="AC458" s="125"/>
      <c r="AD458" s="125"/>
      <c r="AE458" s="125"/>
      <c r="AF458" s="125"/>
      <c r="AG458" s="125"/>
    </row>
    <row r="459" spans="2:33" x14ac:dyDescent="0.25">
      <c r="B459" s="64"/>
      <c r="C459" s="67"/>
      <c r="D459" s="67"/>
      <c r="E459" s="67"/>
      <c r="F459" s="67"/>
      <c r="G459" s="21"/>
      <c r="H459" s="67"/>
      <c r="I459" s="67"/>
      <c r="J459" s="120"/>
      <c r="K459" s="120"/>
      <c r="L459" s="120"/>
      <c r="M459" s="323"/>
      <c r="N459" s="323"/>
      <c r="O459" s="282"/>
      <c r="W459" s="125"/>
      <c r="X459" s="125"/>
      <c r="Y459" s="125"/>
      <c r="Z459" s="125"/>
      <c r="AA459" s="125"/>
      <c r="AB459" s="125"/>
      <c r="AC459" s="125"/>
      <c r="AD459" s="125"/>
      <c r="AE459" s="125"/>
      <c r="AF459" s="125"/>
      <c r="AG459" s="125"/>
    </row>
    <row r="460" spans="2:33" x14ac:dyDescent="0.25">
      <c r="B460" s="64"/>
      <c r="C460" s="67"/>
      <c r="D460" s="67"/>
      <c r="E460" s="67"/>
      <c r="F460" s="67"/>
      <c r="G460" s="21"/>
      <c r="H460" s="67"/>
      <c r="I460" s="67"/>
      <c r="J460" s="120"/>
      <c r="K460" s="120"/>
      <c r="L460" s="120"/>
      <c r="M460" s="323"/>
      <c r="N460" s="323"/>
      <c r="O460" s="282"/>
      <c r="W460" s="125"/>
      <c r="X460" s="125"/>
      <c r="Y460" s="125"/>
      <c r="Z460" s="125"/>
      <c r="AA460" s="125"/>
      <c r="AB460" s="125"/>
      <c r="AC460" s="125"/>
      <c r="AD460" s="125"/>
      <c r="AE460" s="125"/>
      <c r="AF460" s="125"/>
      <c r="AG460" s="125"/>
    </row>
    <row r="461" spans="2:33" x14ac:dyDescent="0.25">
      <c r="B461" s="64"/>
      <c r="C461" s="67"/>
      <c r="D461" s="67"/>
      <c r="E461" s="67"/>
      <c r="F461" s="67"/>
      <c r="G461" s="21"/>
      <c r="H461" s="67"/>
      <c r="I461" s="67"/>
      <c r="J461" s="120"/>
      <c r="K461" s="120"/>
      <c r="L461" s="120"/>
      <c r="M461" s="323"/>
      <c r="N461" s="323"/>
      <c r="O461" s="282"/>
      <c r="W461" s="125"/>
      <c r="X461" s="125"/>
      <c r="Y461" s="125"/>
      <c r="Z461" s="125"/>
      <c r="AA461" s="125"/>
      <c r="AB461" s="125"/>
      <c r="AC461" s="125"/>
      <c r="AD461" s="125"/>
      <c r="AE461" s="125"/>
      <c r="AF461" s="125"/>
      <c r="AG461" s="125"/>
    </row>
    <row r="462" spans="2:33" x14ac:dyDescent="0.25">
      <c r="B462" s="64"/>
      <c r="C462" s="67"/>
      <c r="D462" s="67"/>
      <c r="E462" s="67"/>
      <c r="F462" s="67"/>
      <c r="G462" s="67"/>
      <c r="H462" s="67"/>
      <c r="I462" s="67"/>
      <c r="J462" s="120"/>
      <c r="K462" s="120"/>
      <c r="L462" s="120"/>
      <c r="M462" s="323"/>
      <c r="N462" s="323"/>
      <c r="O462" s="282"/>
      <c r="W462" s="125"/>
      <c r="X462" s="125"/>
      <c r="Y462" s="125"/>
      <c r="Z462" s="125"/>
      <c r="AA462" s="125"/>
      <c r="AB462" s="125"/>
      <c r="AC462" s="125"/>
      <c r="AD462" s="125"/>
      <c r="AE462" s="125"/>
      <c r="AF462" s="125"/>
      <c r="AG462" s="125"/>
    </row>
    <row r="463" spans="2:33" x14ac:dyDescent="0.25">
      <c r="B463" s="22"/>
      <c r="C463" s="22"/>
      <c r="D463" s="22"/>
      <c r="E463" s="22"/>
      <c r="F463" s="22"/>
      <c r="G463" s="22"/>
      <c r="H463" s="22"/>
      <c r="I463" s="22"/>
      <c r="J463" s="120"/>
      <c r="K463" s="120"/>
      <c r="L463" s="120"/>
      <c r="M463" s="323"/>
      <c r="N463" s="323"/>
      <c r="O463" s="282"/>
      <c r="W463" s="125"/>
      <c r="X463" s="125"/>
      <c r="Y463" s="125"/>
      <c r="Z463" s="125"/>
      <c r="AA463" s="125"/>
      <c r="AB463" s="125"/>
      <c r="AC463" s="125"/>
      <c r="AD463" s="125"/>
      <c r="AE463" s="125"/>
      <c r="AF463" s="125"/>
      <c r="AG463" s="125"/>
    </row>
    <row r="464" spans="2:33" x14ac:dyDescent="0.25">
      <c r="B464" s="23"/>
      <c r="C464" s="23"/>
      <c r="D464" s="23"/>
      <c r="E464" s="23"/>
      <c r="F464" s="23"/>
      <c r="G464" s="23"/>
      <c r="H464" s="23"/>
      <c r="I464" s="23"/>
      <c r="J464" s="117"/>
      <c r="K464" s="117"/>
      <c r="L464" s="117"/>
      <c r="M464" s="98"/>
      <c r="N464" s="98"/>
      <c r="W464" s="125"/>
      <c r="X464" s="125"/>
      <c r="Y464" s="125"/>
      <c r="Z464" s="125"/>
      <c r="AA464" s="125"/>
      <c r="AB464" s="125"/>
      <c r="AC464" s="125"/>
      <c r="AD464" s="125"/>
      <c r="AE464" s="125"/>
      <c r="AF464" s="125"/>
      <c r="AG464" s="125"/>
    </row>
    <row r="465" spans="2:33" x14ac:dyDescent="0.25">
      <c r="B465" s="23"/>
      <c r="C465" s="23"/>
      <c r="D465" s="23"/>
      <c r="E465" s="23"/>
      <c r="F465" s="23"/>
      <c r="G465" s="23"/>
      <c r="H465" s="23"/>
      <c r="I465" s="23"/>
      <c r="J465" s="117"/>
      <c r="K465" s="117"/>
      <c r="L465" s="117"/>
      <c r="M465" s="98"/>
      <c r="N465" s="98"/>
      <c r="W465" s="125"/>
      <c r="X465" s="125"/>
      <c r="Y465" s="125"/>
      <c r="Z465" s="125"/>
      <c r="AA465" s="125"/>
      <c r="AB465" s="125"/>
      <c r="AC465" s="125"/>
      <c r="AD465" s="125"/>
      <c r="AE465" s="125"/>
      <c r="AF465" s="125"/>
      <c r="AG465" s="125"/>
    </row>
    <row r="466" spans="2:33" x14ac:dyDescent="0.25">
      <c r="B466" s="23"/>
      <c r="C466" s="23"/>
      <c r="D466" s="23"/>
      <c r="E466" s="23"/>
      <c r="F466" s="23"/>
      <c r="G466" s="23"/>
      <c r="H466" s="23"/>
      <c r="I466" s="23"/>
      <c r="J466" s="117"/>
      <c r="K466" s="117"/>
      <c r="L466" s="117"/>
      <c r="M466" s="98"/>
      <c r="N466" s="98"/>
      <c r="W466" s="125"/>
      <c r="X466" s="125"/>
      <c r="Y466" s="125"/>
      <c r="Z466" s="125"/>
      <c r="AA466" s="125"/>
      <c r="AB466" s="125"/>
      <c r="AC466" s="125"/>
      <c r="AD466" s="125"/>
      <c r="AE466" s="125"/>
      <c r="AF466" s="125"/>
      <c r="AG466" s="125"/>
    </row>
    <row r="467" spans="2:33" x14ac:dyDescent="0.25">
      <c r="B467" s="23"/>
      <c r="C467" s="23"/>
      <c r="D467" s="23"/>
      <c r="E467" s="23"/>
      <c r="F467" s="23"/>
      <c r="G467" s="23"/>
      <c r="H467" s="23"/>
      <c r="I467" s="23"/>
      <c r="J467" s="117"/>
      <c r="K467" s="117"/>
      <c r="L467" s="117"/>
      <c r="M467" s="98"/>
      <c r="N467" s="98"/>
      <c r="W467" s="125"/>
      <c r="X467" s="125"/>
      <c r="Y467" s="125"/>
      <c r="Z467" s="125"/>
      <c r="AA467" s="125"/>
      <c r="AB467" s="125"/>
      <c r="AC467" s="125"/>
      <c r="AD467" s="125"/>
      <c r="AE467" s="125"/>
      <c r="AF467" s="125"/>
      <c r="AG467" s="125"/>
    </row>
    <row r="468" spans="2:33" x14ac:dyDescent="0.25">
      <c r="B468" s="23"/>
      <c r="C468" s="23"/>
      <c r="D468" s="23"/>
      <c r="E468" s="23"/>
      <c r="F468" s="23"/>
      <c r="G468" s="23"/>
      <c r="H468" s="23"/>
      <c r="I468" s="23"/>
      <c r="J468" s="117"/>
      <c r="K468" s="117"/>
      <c r="L468" s="117"/>
      <c r="M468" s="98"/>
      <c r="N468" s="98"/>
      <c r="W468" s="125"/>
      <c r="X468" s="125"/>
      <c r="Y468" s="125"/>
      <c r="Z468" s="125"/>
      <c r="AA468" s="125"/>
      <c r="AB468" s="125"/>
      <c r="AC468" s="125"/>
      <c r="AD468" s="125"/>
      <c r="AE468" s="125"/>
      <c r="AF468" s="125"/>
      <c r="AG468" s="125"/>
    </row>
    <row r="469" spans="2:33" x14ac:dyDescent="0.25">
      <c r="B469" s="23"/>
      <c r="C469" s="23"/>
      <c r="D469" s="23"/>
      <c r="E469" s="23"/>
      <c r="F469" s="23"/>
      <c r="G469" s="23"/>
      <c r="H469" s="23"/>
      <c r="I469" s="23"/>
      <c r="J469" s="117"/>
      <c r="K469" s="117"/>
      <c r="L469" s="117"/>
      <c r="M469" s="98"/>
      <c r="N469" s="98"/>
      <c r="W469" s="125"/>
      <c r="X469" s="125"/>
      <c r="Y469" s="125"/>
      <c r="Z469" s="125"/>
      <c r="AA469" s="125"/>
      <c r="AB469" s="125"/>
      <c r="AC469" s="125"/>
      <c r="AD469" s="125"/>
      <c r="AE469" s="125"/>
      <c r="AF469" s="125"/>
      <c r="AG469" s="125"/>
    </row>
    <row r="470" spans="2:33" x14ac:dyDescent="0.25">
      <c r="B470" s="23"/>
      <c r="C470" s="23"/>
      <c r="D470" s="23"/>
      <c r="E470" s="23"/>
      <c r="F470" s="23"/>
      <c r="G470" s="23"/>
      <c r="H470" s="23"/>
      <c r="I470" s="23"/>
      <c r="J470" s="117"/>
      <c r="K470" s="117"/>
      <c r="L470" s="117"/>
      <c r="M470" s="98"/>
      <c r="N470" s="98"/>
      <c r="W470" s="125"/>
      <c r="X470" s="125"/>
      <c r="Y470" s="125"/>
      <c r="Z470" s="125"/>
      <c r="AA470" s="125"/>
      <c r="AB470" s="125"/>
      <c r="AC470" s="125"/>
      <c r="AD470" s="125"/>
      <c r="AE470" s="125"/>
      <c r="AF470" s="125"/>
      <c r="AG470" s="125"/>
    </row>
    <row r="471" spans="2:33" x14ac:dyDescent="0.25">
      <c r="B471" s="23"/>
      <c r="C471" s="23"/>
      <c r="D471" s="23"/>
      <c r="E471" s="23"/>
      <c r="F471" s="23"/>
      <c r="G471" s="23"/>
      <c r="H471" s="23"/>
      <c r="I471" s="23"/>
      <c r="J471" s="117"/>
      <c r="K471" s="117"/>
      <c r="L471" s="117"/>
      <c r="M471" s="98"/>
      <c r="N471" s="98"/>
      <c r="W471" s="125"/>
      <c r="X471" s="125"/>
      <c r="Y471" s="125"/>
      <c r="Z471" s="125"/>
      <c r="AA471" s="125"/>
      <c r="AB471" s="125"/>
      <c r="AC471" s="125"/>
      <c r="AD471" s="125"/>
      <c r="AE471" s="125"/>
      <c r="AF471" s="125"/>
      <c r="AG471" s="125"/>
    </row>
    <row r="472" spans="2:33" x14ac:dyDescent="0.25">
      <c r="B472" s="23"/>
      <c r="C472" s="23"/>
      <c r="D472" s="23"/>
      <c r="E472" s="23"/>
      <c r="F472" s="23"/>
      <c r="G472" s="23"/>
      <c r="H472" s="23"/>
      <c r="I472" s="23"/>
      <c r="J472" s="117"/>
      <c r="K472" s="117"/>
      <c r="L472" s="117"/>
      <c r="M472" s="98"/>
      <c r="N472" s="98"/>
      <c r="W472" s="125"/>
      <c r="X472" s="125"/>
      <c r="Y472" s="125"/>
      <c r="Z472" s="125"/>
      <c r="AA472" s="125"/>
      <c r="AB472" s="125"/>
      <c r="AC472" s="125"/>
      <c r="AD472" s="125"/>
      <c r="AE472" s="125"/>
      <c r="AF472" s="125"/>
      <c r="AG472" s="125"/>
    </row>
    <row r="473" spans="2:33" x14ac:dyDescent="0.25">
      <c r="B473" s="23"/>
      <c r="C473" s="23"/>
      <c r="D473" s="23"/>
      <c r="E473" s="23"/>
      <c r="F473" s="23"/>
      <c r="G473" s="23"/>
      <c r="H473" s="23"/>
      <c r="I473" s="23"/>
      <c r="J473" s="117"/>
      <c r="K473" s="117"/>
      <c r="L473" s="117"/>
      <c r="M473" s="98"/>
      <c r="N473" s="98"/>
      <c r="W473" s="125"/>
      <c r="X473" s="125"/>
      <c r="Y473" s="125"/>
      <c r="Z473" s="125"/>
      <c r="AA473" s="125"/>
      <c r="AB473" s="125"/>
      <c r="AC473" s="125"/>
      <c r="AD473" s="125"/>
      <c r="AE473" s="125"/>
      <c r="AF473" s="125"/>
      <c r="AG473" s="125"/>
    </row>
    <row r="474" spans="2:33" x14ac:dyDescent="0.25">
      <c r="B474" s="23"/>
      <c r="C474" s="23"/>
      <c r="D474" s="23"/>
      <c r="E474" s="23"/>
      <c r="F474" s="23"/>
      <c r="G474" s="23"/>
      <c r="H474" s="23"/>
      <c r="I474" s="23"/>
      <c r="J474" s="117"/>
      <c r="K474" s="117"/>
      <c r="L474" s="117"/>
      <c r="M474" s="98"/>
      <c r="N474" s="98"/>
      <c r="W474" s="125"/>
      <c r="X474" s="125"/>
      <c r="Y474" s="125"/>
      <c r="Z474" s="125"/>
      <c r="AA474" s="125"/>
      <c r="AB474" s="125"/>
      <c r="AC474" s="125"/>
      <c r="AD474" s="125"/>
      <c r="AE474" s="125"/>
      <c r="AF474" s="125"/>
      <c r="AG474" s="125"/>
    </row>
    <row r="475" spans="2:33" x14ac:dyDescent="0.25">
      <c r="B475" s="23"/>
      <c r="C475" s="23"/>
      <c r="D475" s="23"/>
      <c r="E475" s="23"/>
      <c r="F475" s="23"/>
      <c r="G475" s="23"/>
      <c r="H475" s="23"/>
      <c r="I475" s="23"/>
      <c r="J475" s="117"/>
      <c r="K475" s="117"/>
      <c r="L475" s="117"/>
      <c r="M475" s="98"/>
      <c r="N475" s="98"/>
      <c r="W475" s="125"/>
      <c r="X475" s="125"/>
      <c r="Y475" s="125"/>
      <c r="Z475" s="125"/>
      <c r="AA475" s="125"/>
      <c r="AB475" s="125"/>
      <c r="AC475" s="125"/>
      <c r="AD475" s="125"/>
      <c r="AE475" s="125"/>
      <c r="AF475" s="125"/>
      <c r="AG475" s="125"/>
    </row>
    <row r="476" spans="2:33" x14ac:dyDescent="0.25">
      <c r="B476" s="23"/>
      <c r="C476" s="23"/>
      <c r="D476" s="23"/>
      <c r="E476" s="23"/>
      <c r="F476" s="23"/>
      <c r="G476" s="23"/>
      <c r="H476" s="23"/>
      <c r="I476" s="23"/>
      <c r="J476" s="117"/>
      <c r="K476" s="117"/>
      <c r="L476" s="117"/>
      <c r="M476" s="98"/>
      <c r="N476" s="98"/>
      <c r="W476" s="125"/>
      <c r="X476" s="125"/>
      <c r="Y476" s="125"/>
      <c r="Z476" s="125"/>
      <c r="AA476" s="125"/>
      <c r="AB476" s="125"/>
      <c r="AC476" s="125"/>
      <c r="AD476" s="125"/>
      <c r="AE476" s="125"/>
      <c r="AF476" s="125"/>
      <c r="AG476" s="125"/>
    </row>
    <row r="477" spans="2:33" x14ac:dyDescent="0.25">
      <c r="B477" s="23"/>
      <c r="C477" s="23"/>
      <c r="D477" s="23"/>
      <c r="E477" s="23"/>
      <c r="F477" s="23"/>
      <c r="G477" s="23"/>
      <c r="H477" s="23"/>
      <c r="I477" s="23"/>
      <c r="J477" s="117"/>
      <c r="K477" s="117"/>
      <c r="L477" s="117"/>
      <c r="M477" s="98"/>
      <c r="N477" s="98"/>
      <c r="W477" s="125"/>
      <c r="X477" s="125"/>
      <c r="Y477" s="125"/>
      <c r="Z477" s="125"/>
      <c r="AA477" s="125"/>
      <c r="AB477" s="125"/>
      <c r="AC477" s="125"/>
      <c r="AD477" s="125"/>
      <c r="AE477" s="125"/>
      <c r="AF477" s="125"/>
      <c r="AG477" s="125"/>
    </row>
    <row r="478" spans="2:33" x14ac:dyDescent="0.25">
      <c r="B478" s="23"/>
      <c r="C478" s="23"/>
      <c r="D478" s="23"/>
      <c r="E478" s="23"/>
      <c r="F478" s="23"/>
      <c r="G478" s="23"/>
      <c r="H478" s="23"/>
      <c r="I478" s="23"/>
      <c r="J478" s="117"/>
      <c r="K478" s="117"/>
      <c r="L478" s="117"/>
      <c r="M478" s="98"/>
      <c r="N478" s="98"/>
      <c r="W478" s="125"/>
      <c r="X478" s="125"/>
      <c r="Y478" s="125"/>
      <c r="Z478" s="125"/>
      <c r="AA478" s="125"/>
      <c r="AB478" s="125"/>
      <c r="AC478" s="125"/>
      <c r="AD478" s="125"/>
      <c r="AE478" s="125"/>
      <c r="AF478" s="125"/>
      <c r="AG478" s="125"/>
    </row>
    <row r="479" spans="2:33" x14ac:dyDescent="0.25">
      <c r="C479" s="63"/>
      <c r="D479" s="63"/>
      <c r="E479" s="63"/>
      <c r="F479" s="63"/>
      <c r="G479" s="63"/>
      <c r="H479" s="63"/>
      <c r="I479" s="63"/>
      <c r="J479" s="117"/>
      <c r="K479" s="117"/>
      <c r="L479" s="117"/>
      <c r="M479" s="98"/>
      <c r="N479" s="98"/>
      <c r="W479" s="125"/>
      <c r="X479" s="125"/>
      <c r="Y479" s="125"/>
      <c r="Z479" s="125"/>
      <c r="AA479" s="125"/>
      <c r="AB479" s="125"/>
      <c r="AC479" s="125"/>
      <c r="AD479" s="125"/>
      <c r="AE479" s="125"/>
      <c r="AF479" s="125"/>
      <c r="AG479" s="125"/>
    </row>
    <row r="480" spans="2:33" x14ac:dyDescent="0.25">
      <c r="C480" s="63"/>
      <c r="D480" s="63"/>
      <c r="E480" s="63"/>
      <c r="F480" s="63"/>
      <c r="G480" s="63"/>
      <c r="H480" s="63"/>
      <c r="I480" s="63"/>
      <c r="J480" s="117"/>
      <c r="K480" s="117"/>
      <c r="L480" s="117"/>
      <c r="M480" s="98"/>
      <c r="N480" s="98"/>
      <c r="W480" s="125"/>
      <c r="X480" s="125"/>
      <c r="Y480" s="125"/>
      <c r="Z480" s="125"/>
      <c r="AA480" s="125"/>
      <c r="AB480" s="125"/>
      <c r="AC480" s="125"/>
      <c r="AD480" s="125"/>
      <c r="AE480" s="125"/>
      <c r="AF480" s="125"/>
      <c r="AG480" s="125"/>
    </row>
    <row r="481" spans="3:33" x14ac:dyDescent="0.25">
      <c r="C481" s="63"/>
      <c r="D481" s="63"/>
      <c r="E481" s="63"/>
      <c r="F481" s="63"/>
      <c r="G481" s="63"/>
      <c r="H481" s="63"/>
      <c r="I481" s="63"/>
      <c r="J481" s="117"/>
      <c r="K481" s="117"/>
      <c r="L481" s="117"/>
      <c r="M481" s="98"/>
      <c r="N481" s="98"/>
      <c r="W481" s="125"/>
      <c r="X481" s="125"/>
      <c r="Y481" s="125"/>
      <c r="Z481" s="125"/>
      <c r="AA481" s="125"/>
      <c r="AB481" s="125"/>
      <c r="AC481" s="125"/>
      <c r="AD481" s="125"/>
      <c r="AE481" s="125"/>
      <c r="AF481" s="125"/>
      <c r="AG481" s="125"/>
    </row>
    <row r="482" spans="3:33" x14ac:dyDescent="0.25">
      <c r="C482" s="63"/>
      <c r="D482" s="63"/>
      <c r="E482" s="63"/>
      <c r="F482" s="63"/>
      <c r="G482" s="63"/>
      <c r="H482" s="63"/>
      <c r="I482" s="63"/>
      <c r="J482" s="117"/>
      <c r="K482" s="117"/>
      <c r="L482" s="117"/>
      <c r="M482" s="98"/>
      <c r="N482" s="98"/>
      <c r="W482" s="125"/>
      <c r="X482" s="125"/>
      <c r="Y482" s="125"/>
      <c r="Z482" s="125"/>
      <c r="AA482" s="125"/>
      <c r="AB482" s="125"/>
      <c r="AC482" s="125"/>
      <c r="AD482" s="125"/>
      <c r="AE482" s="125"/>
      <c r="AF482" s="125"/>
      <c r="AG482" s="125"/>
    </row>
    <row r="483" spans="3:33" x14ac:dyDescent="0.25">
      <c r="C483" s="63"/>
      <c r="D483" s="63"/>
      <c r="E483" s="63"/>
      <c r="F483" s="63"/>
      <c r="G483" s="63"/>
      <c r="H483" s="63"/>
      <c r="I483" s="63"/>
      <c r="J483" s="117"/>
      <c r="K483" s="117"/>
      <c r="L483" s="117"/>
      <c r="M483" s="98"/>
      <c r="N483" s="98"/>
      <c r="W483" s="125"/>
      <c r="X483" s="125"/>
      <c r="Y483" s="125"/>
      <c r="Z483" s="125"/>
      <c r="AA483" s="125"/>
      <c r="AB483" s="125"/>
      <c r="AC483" s="125"/>
      <c r="AD483" s="125"/>
      <c r="AE483" s="125"/>
      <c r="AF483" s="125"/>
      <c r="AG483" s="125"/>
    </row>
    <row r="484" spans="3:33" x14ac:dyDescent="0.25">
      <c r="H484" s="63"/>
      <c r="I484" s="63"/>
      <c r="J484" s="117"/>
      <c r="K484" s="117"/>
      <c r="L484" s="117"/>
      <c r="M484" s="98"/>
      <c r="N484" s="98"/>
      <c r="W484" s="125"/>
      <c r="X484" s="125"/>
      <c r="Y484" s="125"/>
      <c r="Z484" s="125"/>
      <c r="AA484" s="125"/>
      <c r="AB484" s="125"/>
      <c r="AC484" s="125"/>
      <c r="AD484" s="125"/>
      <c r="AE484" s="125"/>
      <c r="AF484" s="125"/>
      <c r="AG484" s="125"/>
    </row>
    <row r="485" spans="3:33" x14ac:dyDescent="0.25">
      <c r="H485" s="63"/>
      <c r="I485" s="63"/>
      <c r="J485" s="117"/>
      <c r="K485" s="117"/>
      <c r="L485" s="117"/>
      <c r="M485" s="98"/>
      <c r="N485" s="98"/>
      <c r="W485" s="125"/>
      <c r="X485" s="125"/>
      <c r="Y485" s="125"/>
      <c r="Z485" s="125"/>
      <c r="AA485" s="125"/>
      <c r="AB485" s="125"/>
      <c r="AC485" s="125"/>
      <c r="AD485" s="125"/>
      <c r="AE485" s="125"/>
      <c r="AF485" s="125"/>
      <c r="AG485" s="125"/>
    </row>
    <row r="486" spans="3:33" x14ac:dyDescent="0.25">
      <c r="H486" s="63"/>
      <c r="I486" s="63"/>
      <c r="J486" s="117"/>
      <c r="K486" s="117"/>
      <c r="L486" s="117"/>
      <c r="M486" s="98"/>
      <c r="N486" s="98"/>
      <c r="W486" s="125"/>
      <c r="X486" s="125"/>
      <c r="Y486" s="125"/>
      <c r="Z486" s="125"/>
      <c r="AA486" s="125"/>
      <c r="AB486" s="125"/>
      <c r="AC486" s="125"/>
      <c r="AD486" s="125"/>
      <c r="AE486" s="125"/>
      <c r="AF486" s="125"/>
      <c r="AG486" s="125"/>
    </row>
    <row r="487" spans="3:33" x14ac:dyDescent="0.25">
      <c r="H487" s="63"/>
      <c r="I487" s="63"/>
      <c r="J487" s="117"/>
      <c r="K487" s="117"/>
      <c r="L487" s="117"/>
      <c r="M487" s="98"/>
      <c r="N487" s="98"/>
      <c r="W487" s="125"/>
      <c r="X487" s="125"/>
      <c r="Y487" s="125"/>
      <c r="Z487" s="125"/>
      <c r="AA487" s="125"/>
      <c r="AB487" s="125"/>
      <c r="AC487" s="125"/>
      <c r="AD487" s="125"/>
      <c r="AE487" s="125"/>
      <c r="AF487" s="125"/>
      <c r="AG487" s="125"/>
    </row>
    <row r="488" spans="3:33" x14ac:dyDescent="0.25">
      <c r="H488" s="63"/>
      <c r="I488" s="63"/>
      <c r="J488" s="117"/>
      <c r="K488" s="117"/>
      <c r="L488" s="117"/>
      <c r="M488" s="98"/>
      <c r="N488" s="98"/>
      <c r="W488" s="125"/>
      <c r="X488" s="125"/>
      <c r="Y488" s="125"/>
      <c r="Z488" s="125"/>
      <c r="AA488" s="125"/>
      <c r="AB488" s="125"/>
      <c r="AC488" s="125"/>
      <c r="AD488" s="125"/>
      <c r="AE488" s="125"/>
      <c r="AF488" s="125"/>
      <c r="AG488" s="125"/>
    </row>
    <row r="489" spans="3:33" x14ac:dyDescent="0.25">
      <c r="H489" s="63"/>
      <c r="I489" s="63"/>
      <c r="J489" s="117"/>
      <c r="K489" s="117"/>
      <c r="L489" s="117"/>
      <c r="M489" s="98"/>
      <c r="N489" s="98"/>
      <c r="W489" s="125"/>
      <c r="X489" s="125"/>
      <c r="Y489" s="125"/>
      <c r="Z489" s="125"/>
      <c r="AA489" s="125"/>
      <c r="AB489" s="125"/>
      <c r="AC489" s="125"/>
      <c r="AD489" s="125"/>
      <c r="AE489" s="125"/>
      <c r="AF489" s="125"/>
      <c r="AG489" s="125"/>
    </row>
    <row r="490" spans="3:33" x14ac:dyDescent="0.25">
      <c r="H490" s="63"/>
      <c r="I490" s="63"/>
      <c r="J490" s="117"/>
      <c r="K490" s="117"/>
      <c r="L490" s="117"/>
      <c r="M490" s="98"/>
      <c r="N490" s="98"/>
      <c r="W490" s="125"/>
      <c r="X490" s="125"/>
      <c r="Y490" s="125"/>
      <c r="Z490" s="125"/>
      <c r="AA490" s="125"/>
      <c r="AB490" s="125"/>
      <c r="AC490" s="125"/>
      <c r="AD490" s="125"/>
      <c r="AE490" s="125"/>
      <c r="AF490" s="125"/>
      <c r="AG490" s="125"/>
    </row>
    <row r="491" spans="3:33" x14ac:dyDescent="0.25">
      <c r="H491" s="63"/>
      <c r="I491" s="63"/>
      <c r="J491" s="117"/>
      <c r="K491" s="117"/>
      <c r="L491" s="117"/>
      <c r="M491" s="98"/>
      <c r="N491" s="98"/>
      <c r="W491" s="125"/>
      <c r="X491" s="125"/>
      <c r="Y491" s="125"/>
      <c r="Z491" s="125"/>
      <c r="AA491" s="125"/>
      <c r="AB491" s="125"/>
      <c r="AC491" s="125"/>
      <c r="AD491" s="125"/>
      <c r="AE491" s="125"/>
      <c r="AF491" s="125"/>
      <c r="AG491" s="125"/>
    </row>
    <row r="492" spans="3:33" x14ac:dyDescent="0.25">
      <c r="H492" s="63"/>
      <c r="I492" s="63"/>
      <c r="J492" s="117"/>
      <c r="K492" s="117"/>
      <c r="L492" s="117"/>
      <c r="M492" s="98"/>
      <c r="N492" s="98"/>
      <c r="W492" s="125"/>
      <c r="X492" s="125"/>
      <c r="Y492" s="125"/>
      <c r="Z492" s="125"/>
      <c r="AA492" s="125"/>
      <c r="AB492" s="125"/>
      <c r="AC492" s="125"/>
      <c r="AD492" s="125"/>
      <c r="AE492" s="125"/>
      <c r="AF492" s="125"/>
      <c r="AG492" s="125"/>
    </row>
    <row r="493" spans="3:33" x14ac:dyDescent="0.25">
      <c r="H493" s="63"/>
      <c r="I493" s="63"/>
      <c r="J493" s="117"/>
      <c r="K493" s="117"/>
      <c r="L493" s="117"/>
      <c r="M493" s="98"/>
      <c r="N493" s="98"/>
      <c r="W493" s="125"/>
      <c r="X493" s="125"/>
      <c r="Y493" s="125"/>
      <c r="Z493" s="125"/>
      <c r="AA493" s="125"/>
      <c r="AB493" s="125"/>
      <c r="AC493" s="125"/>
      <c r="AD493" s="125"/>
      <c r="AE493" s="125"/>
      <c r="AF493" s="125"/>
      <c r="AG493" s="125"/>
    </row>
    <row r="494" spans="3:33" x14ac:dyDescent="0.25">
      <c r="H494" s="63"/>
      <c r="I494" s="63"/>
      <c r="J494" s="117"/>
      <c r="K494" s="117"/>
      <c r="L494" s="117"/>
      <c r="M494" s="98"/>
      <c r="N494" s="98"/>
      <c r="W494" s="125"/>
      <c r="X494" s="125"/>
      <c r="Y494" s="125"/>
      <c r="Z494" s="125"/>
      <c r="AA494" s="125"/>
      <c r="AB494" s="125"/>
      <c r="AC494" s="125"/>
      <c r="AD494" s="125"/>
      <c r="AE494" s="125"/>
      <c r="AF494" s="125"/>
      <c r="AG494" s="125"/>
    </row>
    <row r="495" spans="3:33" x14ac:dyDescent="0.25">
      <c r="H495" s="63"/>
      <c r="I495" s="63"/>
      <c r="J495" s="117"/>
      <c r="K495" s="117"/>
      <c r="L495" s="117"/>
      <c r="M495" s="98"/>
      <c r="N495" s="98"/>
      <c r="W495" s="125"/>
      <c r="X495" s="125"/>
      <c r="Y495" s="125"/>
      <c r="Z495" s="125"/>
      <c r="AA495" s="125"/>
      <c r="AB495" s="125"/>
      <c r="AC495" s="125"/>
      <c r="AD495" s="125"/>
      <c r="AE495" s="125"/>
      <c r="AF495" s="125"/>
      <c r="AG495" s="125"/>
    </row>
    <row r="496" spans="3:33" x14ac:dyDescent="0.25">
      <c r="H496" s="63"/>
      <c r="I496" s="63"/>
      <c r="J496" s="117"/>
      <c r="K496" s="117"/>
      <c r="L496" s="117"/>
      <c r="M496" s="98"/>
      <c r="N496" s="98"/>
      <c r="W496" s="125"/>
      <c r="X496" s="125"/>
      <c r="Y496" s="125"/>
      <c r="Z496" s="125"/>
      <c r="AA496" s="125"/>
      <c r="AB496" s="125"/>
      <c r="AC496" s="125"/>
      <c r="AD496" s="125"/>
      <c r="AE496" s="125"/>
      <c r="AF496" s="125"/>
      <c r="AG496" s="125"/>
    </row>
    <row r="497" spans="8:33" x14ac:dyDescent="0.25">
      <c r="H497" s="63"/>
      <c r="I497" s="63"/>
      <c r="J497" s="117"/>
      <c r="K497" s="117"/>
      <c r="L497" s="117"/>
      <c r="M497" s="98"/>
      <c r="N497" s="98"/>
      <c r="W497" s="125"/>
      <c r="X497" s="125"/>
      <c r="Y497" s="125"/>
      <c r="Z497" s="125"/>
      <c r="AA497" s="125"/>
      <c r="AB497" s="125"/>
      <c r="AC497" s="125"/>
      <c r="AD497" s="125"/>
      <c r="AE497" s="125"/>
      <c r="AF497" s="125"/>
      <c r="AG497" s="125"/>
    </row>
    <row r="498" spans="8:33" x14ac:dyDescent="0.25">
      <c r="H498" s="63"/>
      <c r="I498" s="63"/>
      <c r="J498" s="117"/>
      <c r="K498" s="117"/>
      <c r="L498" s="117"/>
      <c r="M498" s="98"/>
      <c r="N498" s="98"/>
      <c r="W498" s="125"/>
      <c r="X498" s="125"/>
      <c r="Y498" s="125"/>
      <c r="Z498" s="125"/>
      <c r="AA498" s="125"/>
      <c r="AB498" s="125"/>
      <c r="AC498" s="125"/>
      <c r="AD498" s="125"/>
      <c r="AE498" s="125"/>
      <c r="AF498" s="125"/>
      <c r="AG498" s="125"/>
    </row>
    <row r="499" spans="8:33" x14ac:dyDescent="0.25">
      <c r="H499" s="63"/>
      <c r="I499" s="63"/>
      <c r="J499" s="117"/>
      <c r="K499" s="117"/>
      <c r="L499" s="117"/>
      <c r="M499" s="98"/>
      <c r="N499" s="98"/>
      <c r="W499" s="125"/>
      <c r="X499" s="125"/>
      <c r="Y499" s="125"/>
      <c r="Z499" s="125"/>
      <c r="AA499" s="125"/>
      <c r="AB499" s="125"/>
      <c r="AC499" s="125"/>
      <c r="AD499" s="125"/>
      <c r="AE499" s="125"/>
      <c r="AF499" s="125"/>
      <c r="AG499" s="125"/>
    </row>
    <row r="500" spans="8:33" x14ac:dyDescent="0.25">
      <c r="H500" s="63"/>
      <c r="I500" s="63"/>
      <c r="J500" s="117"/>
      <c r="K500" s="117"/>
      <c r="L500" s="117"/>
      <c r="M500" s="98"/>
      <c r="N500" s="98"/>
      <c r="W500" s="125"/>
      <c r="X500" s="125"/>
      <c r="Y500" s="125"/>
      <c r="Z500" s="125"/>
      <c r="AA500" s="125"/>
      <c r="AB500" s="125"/>
      <c r="AC500" s="125"/>
      <c r="AD500" s="125"/>
      <c r="AE500" s="125"/>
      <c r="AF500" s="125"/>
      <c r="AG500" s="125"/>
    </row>
    <row r="501" spans="8:33" x14ac:dyDescent="0.25">
      <c r="H501" s="63"/>
      <c r="I501" s="63"/>
      <c r="J501" s="117"/>
      <c r="K501" s="117"/>
      <c r="L501" s="117"/>
      <c r="M501" s="98"/>
      <c r="N501" s="98"/>
      <c r="W501" s="125"/>
      <c r="X501" s="125"/>
      <c r="Y501" s="125"/>
      <c r="Z501" s="125"/>
      <c r="AA501" s="125"/>
      <c r="AB501" s="125"/>
      <c r="AC501" s="125"/>
      <c r="AD501" s="125"/>
      <c r="AE501" s="125"/>
      <c r="AF501" s="125"/>
      <c r="AG501" s="125"/>
    </row>
    <row r="502" spans="8:33" x14ac:dyDescent="0.25">
      <c r="H502" s="63"/>
      <c r="I502" s="63"/>
      <c r="J502" s="117"/>
      <c r="K502" s="117"/>
      <c r="L502" s="117"/>
      <c r="M502" s="98"/>
      <c r="N502" s="98"/>
      <c r="W502" s="125"/>
      <c r="X502" s="125"/>
      <c r="Y502" s="125"/>
      <c r="Z502" s="125"/>
      <c r="AA502" s="125"/>
      <c r="AB502" s="125"/>
      <c r="AC502" s="125"/>
      <c r="AD502" s="125"/>
      <c r="AE502" s="125"/>
      <c r="AF502" s="125"/>
      <c r="AG502" s="125"/>
    </row>
    <row r="503" spans="8:33" x14ac:dyDescent="0.25">
      <c r="H503" s="63"/>
      <c r="I503" s="63"/>
      <c r="J503" s="117"/>
      <c r="K503" s="117"/>
      <c r="L503" s="117"/>
      <c r="M503" s="98"/>
      <c r="N503" s="98"/>
      <c r="W503" s="125"/>
      <c r="X503" s="125"/>
      <c r="Y503" s="125"/>
      <c r="Z503" s="125"/>
      <c r="AA503" s="125"/>
      <c r="AB503" s="125"/>
      <c r="AC503" s="125"/>
      <c r="AD503" s="125"/>
      <c r="AE503" s="125"/>
      <c r="AF503" s="125"/>
      <c r="AG503" s="125"/>
    </row>
    <row r="504" spans="8:33" x14ac:dyDescent="0.25">
      <c r="H504" s="63"/>
      <c r="I504" s="63"/>
      <c r="J504" s="117"/>
      <c r="K504" s="117"/>
      <c r="L504" s="117"/>
      <c r="M504" s="98"/>
      <c r="N504" s="98"/>
      <c r="W504" s="125"/>
      <c r="X504" s="125"/>
      <c r="Y504" s="125"/>
      <c r="Z504" s="125"/>
      <c r="AA504" s="125"/>
      <c r="AB504" s="125"/>
      <c r="AC504" s="125"/>
      <c r="AD504" s="125"/>
      <c r="AE504" s="125"/>
      <c r="AF504" s="125"/>
      <c r="AG504" s="125"/>
    </row>
    <row r="505" spans="8:33" x14ac:dyDescent="0.25">
      <c r="H505" s="63"/>
      <c r="I505" s="63"/>
      <c r="J505" s="117"/>
      <c r="K505" s="117"/>
      <c r="L505" s="117"/>
      <c r="M505" s="98"/>
      <c r="N505" s="98"/>
      <c r="W505" s="125"/>
      <c r="X505" s="125"/>
      <c r="Y505" s="125"/>
      <c r="Z505" s="125"/>
      <c r="AA505" s="125"/>
      <c r="AB505" s="125"/>
      <c r="AC505" s="125"/>
      <c r="AD505" s="125"/>
      <c r="AE505" s="125"/>
      <c r="AF505" s="125"/>
      <c r="AG505" s="125"/>
    </row>
    <row r="506" spans="8:33" x14ac:dyDescent="0.25">
      <c r="H506" s="63"/>
      <c r="I506" s="63"/>
      <c r="J506" s="117"/>
      <c r="K506" s="117"/>
      <c r="L506" s="117"/>
      <c r="M506" s="98"/>
      <c r="N506" s="98"/>
      <c r="W506" s="125"/>
      <c r="X506" s="125"/>
      <c r="Y506" s="125"/>
      <c r="Z506" s="125"/>
      <c r="AA506" s="125"/>
      <c r="AB506" s="125"/>
      <c r="AC506" s="125"/>
      <c r="AD506" s="125"/>
      <c r="AE506" s="125"/>
      <c r="AF506" s="125"/>
      <c r="AG506" s="125"/>
    </row>
    <row r="507" spans="8:33" x14ac:dyDescent="0.25">
      <c r="H507" s="63"/>
      <c r="I507" s="63"/>
      <c r="J507" s="117"/>
      <c r="K507" s="117"/>
      <c r="L507" s="117"/>
      <c r="M507" s="98"/>
      <c r="N507" s="98"/>
      <c r="W507" s="125"/>
      <c r="X507" s="125"/>
      <c r="Y507" s="125"/>
      <c r="Z507" s="125"/>
      <c r="AA507" s="125"/>
      <c r="AB507" s="125"/>
      <c r="AC507" s="125"/>
      <c r="AD507" s="125"/>
      <c r="AE507" s="125"/>
      <c r="AF507" s="125"/>
      <c r="AG507" s="125"/>
    </row>
    <row r="508" spans="8:33" x14ac:dyDescent="0.25">
      <c r="H508" s="63"/>
      <c r="I508" s="63"/>
      <c r="J508" s="117"/>
      <c r="K508" s="117"/>
      <c r="L508" s="117"/>
      <c r="M508" s="98"/>
      <c r="N508" s="98"/>
      <c r="W508" s="125"/>
      <c r="X508" s="125"/>
      <c r="Y508" s="125"/>
      <c r="Z508" s="125"/>
      <c r="AA508" s="125"/>
      <c r="AB508" s="125"/>
      <c r="AC508" s="125"/>
      <c r="AD508" s="125"/>
      <c r="AE508" s="125"/>
      <c r="AF508" s="125"/>
      <c r="AG508" s="125"/>
    </row>
    <row r="509" spans="8:33" x14ac:dyDescent="0.25">
      <c r="H509" s="63"/>
      <c r="I509" s="63"/>
      <c r="J509" s="117"/>
      <c r="K509" s="117"/>
      <c r="L509" s="117"/>
      <c r="M509" s="98"/>
      <c r="N509" s="98"/>
      <c r="W509" s="125"/>
      <c r="X509" s="125"/>
      <c r="Y509" s="125"/>
      <c r="Z509" s="125"/>
      <c r="AA509" s="125"/>
      <c r="AB509" s="125"/>
      <c r="AC509" s="125"/>
      <c r="AD509" s="125"/>
      <c r="AE509" s="125"/>
      <c r="AF509" s="125"/>
      <c r="AG509" s="125"/>
    </row>
    <row r="510" spans="8:33" x14ac:dyDescent="0.25">
      <c r="H510" s="63"/>
      <c r="I510" s="63"/>
      <c r="J510" s="117"/>
      <c r="K510" s="117"/>
      <c r="L510" s="117"/>
      <c r="M510" s="98"/>
      <c r="N510" s="98"/>
      <c r="W510" s="125"/>
      <c r="X510" s="125"/>
      <c r="Y510" s="125"/>
      <c r="Z510" s="125"/>
      <c r="AA510" s="125"/>
      <c r="AB510" s="125"/>
      <c r="AC510" s="125"/>
      <c r="AD510" s="125"/>
      <c r="AE510" s="125"/>
      <c r="AF510" s="125"/>
      <c r="AG510" s="125"/>
    </row>
    <row r="511" spans="8:33" x14ac:dyDescent="0.25">
      <c r="H511" s="63"/>
      <c r="I511" s="63"/>
      <c r="J511" s="117"/>
      <c r="K511" s="117"/>
      <c r="L511" s="117"/>
      <c r="M511" s="98"/>
      <c r="N511" s="98"/>
      <c r="W511" s="125"/>
      <c r="X511" s="125"/>
      <c r="Y511" s="125"/>
      <c r="Z511" s="125"/>
      <c r="AA511" s="125"/>
      <c r="AB511" s="125"/>
      <c r="AC511" s="125"/>
      <c r="AD511" s="125"/>
      <c r="AE511" s="125"/>
      <c r="AF511" s="125"/>
      <c r="AG511" s="125"/>
    </row>
    <row r="512" spans="8:33" x14ac:dyDescent="0.25">
      <c r="H512" s="63"/>
      <c r="I512" s="63"/>
      <c r="J512" s="117"/>
      <c r="K512" s="117"/>
      <c r="L512" s="117"/>
      <c r="M512" s="98"/>
      <c r="N512" s="98"/>
      <c r="W512" s="125"/>
      <c r="X512" s="125"/>
      <c r="Y512" s="125"/>
      <c r="Z512" s="125"/>
      <c r="AA512" s="125"/>
      <c r="AB512" s="125"/>
      <c r="AC512" s="125"/>
      <c r="AD512" s="125"/>
      <c r="AE512" s="125"/>
      <c r="AF512" s="125"/>
      <c r="AG512" s="125"/>
    </row>
    <row r="513" spans="8:33" x14ac:dyDescent="0.25">
      <c r="H513" s="63"/>
      <c r="I513" s="63"/>
      <c r="J513" s="117"/>
      <c r="K513" s="117"/>
      <c r="L513" s="117"/>
      <c r="M513" s="98"/>
      <c r="N513" s="98"/>
      <c r="W513" s="125"/>
      <c r="X513" s="125"/>
      <c r="Y513" s="125"/>
      <c r="Z513" s="125"/>
      <c r="AA513" s="125"/>
      <c r="AB513" s="125"/>
      <c r="AC513" s="125"/>
      <c r="AD513" s="125"/>
      <c r="AE513" s="125"/>
      <c r="AF513" s="125"/>
      <c r="AG513" s="125"/>
    </row>
    <row r="514" spans="8:33" x14ac:dyDescent="0.25">
      <c r="H514" s="63"/>
      <c r="I514" s="63"/>
      <c r="J514" s="117"/>
      <c r="K514" s="117"/>
      <c r="L514" s="117"/>
      <c r="M514" s="98"/>
      <c r="N514" s="98"/>
      <c r="W514" s="125"/>
      <c r="X514" s="125"/>
      <c r="Y514" s="125"/>
      <c r="Z514" s="125"/>
      <c r="AA514" s="125"/>
      <c r="AB514" s="125"/>
      <c r="AC514" s="125"/>
      <c r="AD514" s="125"/>
      <c r="AE514" s="125"/>
      <c r="AF514" s="125"/>
      <c r="AG514" s="125"/>
    </row>
    <row r="515" spans="8:33" x14ac:dyDescent="0.25">
      <c r="H515" s="63"/>
      <c r="I515" s="63"/>
      <c r="J515" s="117"/>
      <c r="K515" s="117"/>
      <c r="L515" s="117"/>
      <c r="M515" s="98"/>
      <c r="N515" s="98"/>
      <c r="W515" s="125"/>
      <c r="X515" s="125"/>
      <c r="Y515" s="125"/>
      <c r="Z515" s="125"/>
      <c r="AA515" s="125"/>
      <c r="AB515" s="125"/>
      <c r="AC515" s="125"/>
      <c r="AD515" s="125"/>
      <c r="AE515" s="125"/>
      <c r="AF515" s="125"/>
      <c r="AG515" s="125"/>
    </row>
    <row r="516" spans="8:33" x14ac:dyDescent="0.25">
      <c r="H516" s="63"/>
      <c r="I516" s="63"/>
      <c r="J516" s="117"/>
      <c r="K516" s="117"/>
      <c r="L516" s="117"/>
      <c r="M516" s="98"/>
      <c r="N516" s="98"/>
      <c r="W516" s="125"/>
      <c r="X516" s="125"/>
      <c r="Y516" s="125"/>
      <c r="Z516" s="125"/>
      <c r="AA516" s="125"/>
      <c r="AB516" s="125"/>
      <c r="AC516" s="125"/>
      <c r="AD516" s="125"/>
      <c r="AE516" s="125"/>
      <c r="AF516" s="125"/>
      <c r="AG516" s="125"/>
    </row>
    <row r="517" spans="8:33" x14ac:dyDescent="0.25">
      <c r="H517" s="63"/>
      <c r="I517" s="63"/>
      <c r="J517" s="117"/>
      <c r="K517" s="117"/>
      <c r="L517" s="117"/>
      <c r="M517" s="98"/>
      <c r="N517" s="98"/>
      <c r="W517" s="125"/>
      <c r="X517" s="125"/>
      <c r="Y517" s="125"/>
      <c r="Z517" s="125"/>
      <c r="AA517" s="125"/>
      <c r="AB517" s="125"/>
      <c r="AC517" s="125"/>
      <c r="AD517" s="125"/>
      <c r="AE517" s="125"/>
      <c r="AF517" s="125"/>
      <c r="AG517" s="125"/>
    </row>
    <row r="518" spans="8:33" x14ac:dyDescent="0.25">
      <c r="H518" s="63"/>
      <c r="I518" s="63"/>
      <c r="J518" s="117"/>
      <c r="K518" s="117"/>
      <c r="L518" s="117"/>
      <c r="M518" s="98"/>
      <c r="N518" s="98"/>
      <c r="W518" s="125"/>
      <c r="X518" s="125"/>
      <c r="Y518" s="125"/>
      <c r="Z518" s="125"/>
      <c r="AA518" s="125"/>
      <c r="AB518" s="125"/>
      <c r="AC518" s="125"/>
      <c r="AD518" s="125"/>
      <c r="AE518" s="125"/>
      <c r="AF518" s="125"/>
      <c r="AG518" s="125"/>
    </row>
    <row r="519" spans="8:33" x14ac:dyDescent="0.25">
      <c r="H519" s="63"/>
      <c r="I519" s="63"/>
      <c r="J519" s="117"/>
      <c r="K519" s="117"/>
      <c r="L519" s="117"/>
      <c r="M519" s="98"/>
      <c r="N519" s="98"/>
      <c r="W519" s="125"/>
      <c r="X519" s="125"/>
      <c r="Y519" s="125"/>
      <c r="Z519" s="125"/>
      <c r="AA519" s="125"/>
      <c r="AB519" s="125"/>
      <c r="AC519" s="125"/>
      <c r="AD519" s="125"/>
      <c r="AE519" s="125"/>
      <c r="AF519" s="125"/>
      <c r="AG519" s="125"/>
    </row>
    <row r="520" spans="8:33" x14ac:dyDescent="0.25">
      <c r="H520" s="63"/>
      <c r="I520" s="63"/>
      <c r="J520" s="117"/>
      <c r="K520" s="117"/>
      <c r="L520" s="117"/>
      <c r="M520" s="98"/>
      <c r="N520" s="98"/>
      <c r="W520" s="125"/>
      <c r="X520" s="125"/>
      <c r="Y520" s="125"/>
      <c r="Z520" s="125"/>
      <c r="AA520" s="125"/>
      <c r="AB520" s="125"/>
      <c r="AC520" s="125"/>
      <c r="AD520" s="125"/>
      <c r="AE520" s="125"/>
      <c r="AF520" s="125"/>
      <c r="AG520" s="125"/>
    </row>
    <row r="521" spans="8:33" x14ac:dyDescent="0.25">
      <c r="H521" s="63"/>
      <c r="I521" s="63"/>
      <c r="J521" s="117"/>
      <c r="K521" s="117"/>
      <c r="L521" s="117"/>
      <c r="M521" s="98"/>
      <c r="N521" s="98"/>
      <c r="W521" s="125"/>
      <c r="X521" s="125"/>
      <c r="Y521" s="125"/>
      <c r="Z521" s="125"/>
      <c r="AA521" s="125"/>
      <c r="AB521" s="125"/>
      <c r="AC521" s="125"/>
      <c r="AD521" s="125"/>
      <c r="AE521" s="125"/>
      <c r="AF521" s="125"/>
      <c r="AG521" s="125"/>
    </row>
    <row r="522" spans="8:33" x14ac:dyDescent="0.25">
      <c r="H522" s="63"/>
      <c r="I522" s="63"/>
      <c r="J522" s="117"/>
      <c r="K522" s="117"/>
      <c r="L522" s="117"/>
      <c r="M522" s="98"/>
      <c r="N522" s="98"/>
      <c r="W522" s="125"/>
      <c r="X522" s="125"/>
      <c r="Y522" s="125"/>
      <c r="Z522" s="125"/>
      <c r="AA522" s="125"/>
      <c r="AB522" s="125"/>
      <c r="AC522" s="125"/>
      <c r="AD522" s="125"/>
      <c r="AE522" s="125"/>
      <c r="AF522" s="125"/>
      <c r="AG522" s="125"/>
    </row>
    <row r="523" spans="8:33" x14ac:dyDescent="0.25">
      <c r="H523" s="63"/>
      <c r="I523" s="63"/>
      <c r="J523" s="117"/>
      <c r="K523" s="117"/>
      <c r="L523" s="117"/>
      <c r="M523" s="98"/>
      <c r="N523" s="98"/>
      <c r="W523" s="125"/>
      <c r="X523" s="125"/>
      <c r="Y523" s="125"/>
      <c r="Z523" s="125"/>
      <c r="AA523" s="125"/>
      <c r="AB523" s="125"/>
      <c r="AC523" s="125"/>
      <c r="AD523" s="125"/>
      <c r="AE523" s="125"/>
      <c r="AF523" s="125"/>
      <c r="AG523" s="125"/>
    </row>
    <row r="524" spans="8:33" x14ac:dyDescent="0.25">
      <c r="H524" s="63"/>
      <c r="I524" s="63"/>
      <c r="J524" s="117"/>
      <c r="K524" s="117"/>
      <c r="L524" s="117"/>
      <c r="M524" s="98"/>
      <c r="N524" s="98"/>
      <c r="W524" s="125"/>
      <c r="X524" s="125"/>
      <c r="Y524" s="125"/>
      <c r="Z524" s="125"/>
      <c r="AA524" s="125"/>
      <c r="AB524" s="125"/>
      <c r="AC524" s="125"/>
      <c r="AD524" s="125"/>
      <c r="AE524" s="125"/>
      <c r="AF524" s="125"/>
      <c r="AG524" s="125"/>
    </row>
    <row r="525" spans="8:33" x14ac:dyDescent="0.25">
      <c r="H525" s="63"/>
      <c r="I525" s="63"/>
      <c r="J525" s="117"/>
      <c r="K525" s="117"/>
      <c r="L525" s="117"/>
      <c r="M525" s="98"/>
      <c r="N525" s="98"/>
      <c r="W525" s="125"/>
      <c r="X525" s="125"/>
      <c r="Y525" s="125"/>
      <c r="Z525" s="125"/>
      <c r="AA525" s="125"/>
      <c r="AB525" s="125"/>
      <c r="AC525" s="125"/>
      <c r="AD525" s="125"/>
      <c r="AE525" s="125"/>
      <c r="AF525" s="125"/>
      <c r="AG525" s="125"/>
    </row>
    <row r="526" spans="8:33" x14ac:dyDescent="0.25">
      <c r="H526" s="63"/>
      <c r="I526" s="63"/>
      <c r="J526" s="117"/>
      <c r="K526" s="117"/>
      <c r="L526" s="117"/>
      <c r="M526" s="98"/>
      <c r="N526" s="98"/>
      <c r="W526" s="125"/>
      <c r="X526" s="125"/>
      <c r="Y526" s="125"/>
      <c r="Z526" s="125"/>
      <c r="AA526" s="125"/>
      <c r="AB526" s="125"/>
      <c r="AC526" s="125"/>
      <c r="AD526" s="125"/>
      <c r="AE526" s="125"/>
      <c r="AF526" s="125"/>
      <c r="AG526" s="125"/>
    </row>
    <row r="527" spans="8:33" x14ac:dyDescent="0.25">
      <c r="H527" s="63"/>
      <c r="I527" s="63"/>
      <c r="J527" s="117"/>
      <c r="K527" s="117"/>
      <c r="L527" s="117"/>
      <c r="M527" s="98"/>
      <c r="N527" s="98"/>
      <c r="W527" s="125"/>
      <c r="X527" s="125"/>
      <c r="Y527" s="125"/>
      <c r="Z527" s="125"/>
      <c r="AA527" s="125"/>
      <c r="AB527" s="125"/>
      <c r="AC527" s="125"/>
      <c r="AD527" s="125"/>
      <c r="AE527" s="125"/>
      <c r="AF527" s="125"/>
      <c r="AG527" s="125"/>
    </row>
    <row r="528" spans="8:33" x14ac:dyDescent="0.25">
      <c r="H528" s="63"/>
      <c r="I528" s="63"/>
      <c r="J528" s="117"/>
      <c r="K528" s="117"/>
      <c r="L528" s="117"/>
      <c r="M528" s="98"/>
      <c r="N528" s="98"/>
      <c r="W528" s="125"/>
      <c r="X528" s="125"/>
      <c r="Y528" s="125"/>
      <c r="Z528" s="125"/>
      <c r="AA528" s="125"/>
      <c r="AB528" s="125"/>
      <c r="AC528" s="125"/>
      <c r="AD528" s="125"/>
      <c r="AE528" s="125"/>
      <c r="AF528" s="125"/>
      <c r="AG528" s="125"/>
    </row>
    <row r="529" spans="8:33" x14ac:dyDescent="0.25">
      <c r="H529" s="63"/>
      <c r="I529" s="63"/>
      <c r="J529" s="117"/>
      <c r="K529" s="117"/>
      <c r="L529" s="117"/>
      <c r="M529" s="98"/>
      <c r="N529" s="98"/>
      <c r="W529" s="125"/>
      <c r="X529" s="125"/>
      <c r="Y529" s="125"/>
      <c r="Z529" s="125"/>
      <c r="AA529" s="125"/>
      <c r="AB529" s="125"/>
      <c r="AC529" s="125"/>
      <c r="AD529" s="125"/>
      <c r="AE529" s="125"/>
      <c r="AF529" s="125"/>
      <c r="AG529" s="125"/>
    </row>
    <row r="530" spans="8:33" x14ac:dyDescent="0.25">
      <c r="H530" s="63"/>
      <c r="I530" s="63"/>
      <c r="J530" s="117"/>
      <c r="K530" s="117"/>
      <c r="L530" s="117"/>
      <c r="M530" s="98"/>
      <c r="N530" s="98"/>
      <c r="W530" s="125"/>
      <c r="X530" s="125"/>
      <c r="Y530" s="125"/>
      <c r="Z530" s="125"/>
      <c r="AA530" s="125"/>
      <c r="AB530" s="125"/>
      <c r="AC530" s="125"/>
      <c r="AD530" s="125"/>
      <c r="AE530" s="125"/>
      <c r="AF530" s="125"/>
      <c r="AG530" s="125"/>
    </row>
    <row r="531" spans="8:33" x14ac:dyDescent="0.25">
      <c r="H531" s="63"/>
      <c r="I531" s="63"/>
      <c r="J531" s="117"/>
      <c r="K531" s="117"/>
      <c r="L531" s="117"/>
      <c r="M531" s="98"/>
      <c r="N531" s="98"/>
      <c r="W531" s="125"/>
      <c r="X531" s="125"/>
      <c r="Y531" s="125"/>
      <c r="Z531" s="125"/>
      <c r="AA531" s="125"/>
      <c r="AB531" s="125"/>
      <c r="AC531" s="125"/>
      <c r="AD531" s="125"/>
      <c r="AE531" s="125"/>
      <c r="AF531" s="125"/>
      <c r="AG531" s="125"/>
    </row>
    <row r="532" spans="8:33" x14ac:dyDescent="0.25">
      <c r="H532" s="63"/>
      <c r="I532" s="63"/>
      <c r="J532" s="117"/>
      <c r="K532" s="117"/>
      <c r="L532" s="117"/>
      <c r="M532" s="98"/>
      <c r="N532" s="98"/>
      <c r="W532" s="125"/>
      <c r="X532" s="125"/>
      <c r="Y532" s="125"/>
      <c r="Z532" s="125"/>
      <c r="AA532" s="125"/>
      <c r="AB532" s="125"/>
      <c r="AC532" s="125"/>
      <c r="AD532" s="125"/>
      <c r="AE532" s="125"/>
      <c r="AF532" s="125"/>
      <c r="AG532" s="125"/>
    </row>
    <row r="533" spans="8:33" x14ac:dyDescent="0.25">
      <c r="H533" s="63"/>
      <c r="I533" s="63"/>
      <c r="J533" s="117"/>
      <c r="K533" s="117"/>
      <c r="L533" s="117"/>
      <c r="M533" s="98"/>
      <c r="N533" s="98"/>
      <c r="W533" s="125"/>
      <c r="X533" s="125"/>
      <c r="Y533" s="125"/>
      <c r="Z533" s="125"/>
      <c r="AA533" s="125"/>
      <c r="AB533" s="125"/>
      <c r="AC533" s="125"/>
      <c r="AD533" s="125"/>
      <c r="AE533" s="125"/>
      <c r="AF533" s="125"/>
      <c r="AG533" s="125"/>
    </row>
    <row r="534" spans="8:33" x14ac:dyDescent="0.25">
      <c r="H534" s="63"/>
      <c r="I534" s="63"/>
      <c r="J534" s="117"/>
      <c r="K534" s="117"/>
      <c r="L534" s="117"/>
      <c r="M534" s="98"/>
      <c r="N534" s="98"/>
      <c r="W534" s="125"/>
      <c r="X534" s="125"/>
      <c r="Y534" s="125"/>
      <c r="Z534" s="125"/>
      <c r="AA534" s="125"/>
      <c r="AB534" s="125"/>
      <c r="AC534" s="125"/>
      <c r="AD534" s="125"/>
      <c r="AE534" s="125"/>
      <c r="AF534" s="125"/>
      <c r="AG534" s="125"/>
    </row>
    <row r="535" spans="8:33" x14ac:dyDescent="0.25">
      <c r="H535" s="63"/>
      <c r="I535" s="63"/>
      <c r="J535" s="117"/>
      <c r="K535" s="117"/>
      <c r="L535" s="117"/>
      <c r="M535" s="98"/>
      <c r="N535" s="98"/>
      <c r="W535" s="125"/>
      <c r="X535" s="125"/>
      <c r="Y535" s="125"/>
      <c r="Z535" s="125"/>
      <c r="AA535" s="125"/>
      <c r="AB535" s="125"/>
      <c r="AC535" s="125"/>
      <c r="AD535" s="125"/>
      <c r="AE535" s="125"/>
      <c r="AF535" s="125"/>
      <c r="AG535" s="125"/>
    </row>
    <row r="536" spans="8:33" x14ac:dyDescent="0.25">
      <c r="H536" s="63"/>
      <c r="I536" s="63"/>
      <c r="J536" s="117"/>
      <c r="K536" s="117"/>
      <c r="L536" s="117"/>
      <c r="M536" s="98"/>
      <c r="N536" s="98"/>
      <c r="W536" s="125"/>
      <c r="X536" s="125"/>
      <c r="Y536" s="125"/>
      <c r="Z536" s="125"/>
      <c r="AA536" s="125"/>
      <c r="AB536" s="125"/>
      <c r="AC536" s="125"/>
      <c r="AD536" s="125"/>
      <c r="AE536" s="125"/>
      <c r="AF536" s="125"/>
      <c r="AG536" s="125"/>
    </row>
    <row r="537" spans="8:33" x14ac:dyDescent="0.25">
      <c r="H537" s="63"/>
      <c r="I537" s="63"/>
      <c r="J537" s="117"/>
      <c r="K537" s="117"/>
      <c r="L537" s="117"/>
      <c r="M537" s="98"/>
      <c r="N537" s="98"/>
      <c r="W537" s="125"/>
      <c r="X537" s="125"/>
      <c r="Y537" s="125"/>
      <c r="Z537" s="125"/>
      <c r="AA537" s="125"/>
      <c r="AB537" s="125"/>
      <c r="AC537" s="125"/>
      <c r="AD537" s="125"/>
      <c r="AE537" s="125"/>
      <c r="AF537" s="125"/>
      <c r="AG537" s="125"/>
    </row>
    <row r="538" spans="8:33" x14ac:dyDescent="0.25">
      <c r="H538" s="63"/>
      <c r="I538" s="63"/>
      <c r="J538" s="117"/>
      <c r="K538" s="117"/>
      <c r="L538" s="117"/>
      <c r="M538" s="98"/>
      <c r="N538" s="98"/>
      <c r="W538" s="125"/>
      <c r="X538" s="125"/>
      <c r="Y538" s="125"/>
      <c r="Z538" s="125"/>
      <c r="AA538" s="125"/>
      <c r="AB538" s="125"/>
      <c r="AC538" s="125"/>
      <c r="AD538" s="125"/>
      <c r="AE538" s="125"/>
      <c r="AF538" s="125"/>
      <c r="AG538" s="125"/>
    </row>
    <row r="539" spans="8:33" x14ac:dyDescent="0.25">
      <c r="H539" s="63"/>
      <c r="I539" s="63"/>
      <c r="J539" s="117"/>
      <c r="K539" s="117"/>
      <c r="L539" s="117"/>
      <c r="M539" s="98"/>
      <c r="N539" s="98"/>
      <c r="W539" s="125"/>
      <c r="X539" s="125"/>
      <c r="Y539" s="125"/>
      <c r="Z539" s="125"/>
      <c r="AA539" s="125"/>
      <c r="AB539" s="125"/>
      <c r="AC539" s="125"/>
      <c r="AD539" s="125"/>
      <c r="AE539" s="125"/>
      <c r="AF539" s="125"/>
      <c r="AG539" s="125"/>
    </row>
    <row r="540" spans="8:33" x14ac:dyDescent="0.25">
      <c r="H540" s="63"/>
      <c r="I540" s="63"/>
      <c r="J540" s="117"/>
      <c r="K540" s="117"/>
      <c r="L540" s="117"/>
      <c r="M540" s="98"/>
      <c r="N540" s="98"/>
      <c r="W540" s="125"/>
      <c r="X540" s="125"/>
      <c r="Y540" s="125"/>
      <c r="Z540" s="125"/>
      <c r="AA540" s="125"/>
      <c r="AB540" s="125"/>
      <c r="AC540" s="125"/>
      <c r="AD540" s="125"/>
      <c r="AE540" s="125"/>
      <c r="AF540" s="125"/>
      <c r="AG540" s="125"/>
    </row>
    <row r="541" spans="8:33" x14ac:dyDescent="0.25">
      <c r="H541" s="63"/>
      <c r="I541" s="63"/>
      <c r="J541" s="117"/>
      <c r="K541" s="117"/>
      <c r="L541" s="117"/>
      <c r="M541" s="98"/>
      <c r="N541" s="98"/>
      <c r="W541" s="125"/>
      <c r="X541" s="125"/>
      <c r="Y541" s="125"/>
      <c r="Z541" s="125"/>
      <c r="AA541" s="125"/>
      <c r="AB541" s="125"/>
      <c r="AC541" s="125"/>
      <c r="AD541" s="125"/>
      <c r="AE541" s="125"/>
      <c r="AF541" s="125"/>
      <c r="AG541" s="125"/>
    </row>
    <row r="542" spans="8:33" x14ac:dyDescent="0.25">
      <c r="H542" s="63"/>
      <c r="I542" s="63"/>
      <c r="J542" s="117"/>
      <c r="K542" s="117"/>
      <c r="L542" s="117"/>
      <c r="M542" s="98"/>
      <c r="N542" s="98"/>
      <c r="W542" s="125"/>
      <c r="X542" s="125"/>
      <c r="Y542" s="125"/>
      <c r="Z542" s="125"/>
      <c r="AA542" s="125"/>
      <c r="AB542" s="125"/>
      <c r="AC542" s="125"/>
      <c r="AD542" s="125"/>
      <c r="AE542" s="125"/>
      <c r="AF542" s="125"/>
      <c r="AG542" s="125"/>
    </row>
    <row r="543" spans="8:33" x14ac:dyDescent="0.25">
      <c r="H543" s="63"/>
      <c r="I543" s="63"/>
      <c r="J543" s="117"/>
      <c r="K543" s="117"/>
      <c r="L543" s="117"/>
      <c r="M543" s="98"/>
      <c r="N543" s="98"/>
      <c r="W543" s="125"/>
      <c r="X543" s="125"/>
      <c r="Y543" s="125"/>
      <c r="Z543" s="125"/>
      <c r="AA543" s="125"/>
      <c r="AB543" s="125"/>
      <c r="AC543" s="125"/>
      <c r="AD543" s="125"/>
      <c r="AE543" s="125"/>
      <c r="AF543" s="125"/>
      <c r="AG543" s="125"/>
    </row>
    <row r="544" spans="8:33" x14ac:dyDescent="0.25">
      <c r="H544" s="63"/>
      <c r="I544" s="63"/>
      <c r="J544" s="117"/>
      <c r="K544" s="117"/>
      <c r="L544" s="117"/>
      <c r="M544" s="98"/>
      <c r="N544" s="98"/>
      <c r="W544" s="125"/>
      <c r="X544" s="125"/>
      <c r="Y544" s="125"/>
      <c r="Z544" s="125"/>
      <c r="AA544" s="125"/>
      <c r="AB544" s="125"/>
      <c r="AC544" s="125"/>
      <c r="AD544" s="125"/>
      <c r="AE544" s="125"/>
      <c r="AF544" s="125"/>
      <c r="AG544" s="125"/>
    </row>
    <row r="545" spans="8:33" x14ac:dyDescent="0.25">
      <c r="H545" s="63"/>
      <c r="I545" s="63"/>
      <c r="J545" s="117"/>
      <c r="K545" s="117"/>
      <c r="L545" s="117"/>
      <c r="M545" s="98"/>
      <c r="N545" s="98"/>
      <c r="W545" s="125"/>
      <c r="X545" s="125"/>
      <c r="Y545" s="125"/>
      <c r="Z545" s="125"/>
      <c r="AA545" s="125"/>
      <c r="AB545" s="125"/>
      <c r="AC545" s="125"/>
      <c r="AD545" s="125"/>
      <c r="AE545" s="125"/>
      <c r="AF545" s="125"/>
      <c r="AG545" s="125"/>
    </row>
    <row r="546" spans="8:33" x14ac:dyDescent="0.25">
      <c r="H546" s="63"/>
      <c r="I546" s="63"/>
      <c r="J546" s="117"/>
      <c r="K546" s="117"/>
      <c r="L546" s="117"/>
      <c r="M546" s="98"/>
      <c r="N546" s="98"/>
      <c r="W546" s="125"/>
      <c r="X546" s="125"/>
      <c r="Y546" s="125"/>
      <c r="Z546" s="125"/>
      <c r="AA546" s="125"/>
      <c r="AB546" s="125"/>
      <c r="AC546" s="125"/>
      <c r="AD546" s="125"/>
      <c r="AE546" s="125"/>
      <c r="AF546" s="125"/>
      <c r="AG546" s="125"/>
    </row>
    <row r="547" spans="8:33" x14ac:dyDescent="0.25">
      <c r="H547" s="63"/>
      <c r="I547" s="63"/>
      <c r="J547" s="117"/>
      <c r="K547" s="117"/>
      <c r="L547" s="117"/>
      <c r="M547" s="98"/>
      <c r="N547" s="98"/>
      <c r="W547" s="125"/>
      <c r="X547" s="125"/>
      <c r="Y547" s="125"/>
      <c r="Z547" s="125"/>
      <c r="AA547" s="125"/>
      <c r="AB547" s="125"/>
      <c r="AC547" s="125"/>
      <c r="AD547" s="125"/>
      <c r="AE547" s="125"/>
      <c r="AF547" s="125"/>
      <c r="AG547" s="125"/>
    </row>
    <row r="548" spans="8:33" x14ac:dyDescent="0.25">
      <c r="H548" s="63"/>
      <c r="I548" s="63"/>
      <c r="J548" s="117"/>
      <c r="K548" s="117"/>
      <c r="L548" s="117"/>
      <c r="M548" s="98"/>
      <c r="N548" s="98"/>
      <c r="W548" s="125"/>
      <c r="X548" s="125"/>
      <c r="Y548" s="125"/>
      <c r="Z548" s="125"/>
      <c r="AA548" s="125"/>
      <c r="AB548" s="125"/>
      <c r="AC548" s="125"/>
      <c r="AD548" s="125"/>
      <c r="AE548" s="125"/>
      <c r="AF548" s="125"/>
      <c r="AG548" s="125"/>
    </row>
    <row r="549" spans="8:33" x14ac:dyDescent="0.25">
      <c r="H549" s="63"/>
      <c r="I549" s="63"/>
      <c r="J549" s="117"/>
      <c r="K549" s="117"/>
      <c r="L549" s="117"/>
      <c r="M549" s="98"/>
      <c r="N549" s="98"/>
      <c r="W549" s="125"/>
      <c r="X549" s="125"/>
      <c r="Y549" s="125"/>
      <c r="Z549" s="125"/>
      <c r="AA549" s="125"/>
      <c r="AB549" s="125"/>
      <c r="AC549" s="125"/>
      <c r="AD549" s="125"/>
      <c r="AE549" s="125"/>
      <c r="AF549" s="125"/>
      <c r="AG549" s="125"/>
    </row>
    <row r="550" spans="8:33" x14ac:dyDescent="0.25">
      <c r="H550" s="63"/>
      <c r="I550" s="63"/>
      <c r="J550" s="117"/>
      <c r="K550" s="117"/>
      <c r="L550" s="117"/>
      <c r="M550" s="98"/>
      <c r="N550" s="98"/>
      <c r="W550" s="125"/>
      <c r="X550" s="125"/>
      <c r="Y550" s="125"/>
      <c r="Z550" s="125"/>
      <c r="AA550" s="125"/>
      <c r="AB550" s="125"/>
      <c r="AC550" s="125"/>
      <c r="AD550" s="125"/>
      <c r="AE550" s="125"/>
      <c r="AF550" s="125"/>
      <c r="AG550" s="125"/>
    </row>
    <row r="551" spans="8:33" x14ac:dyDescent="0.25">
      <c r="H551" s="63"/>
      <c r="I551" s="63"/>
      <c r="J551" s="117"/>
      <c r="K551" s="117"/>
      <c r="L551" s="117"/>
      <c r="M551" s="98"/>
      <c r="N551" s="98"/>
      <c r="W551" s="125"/>
      <c r="X551" s="125"/>
      <c r="Y551" s="125"/>
      <c r="Z551" s="125"/>
      <c r="AA551" s="125"/>
      <c r="AB551" s="125"/>
      <c r="AC551" s="125"/>
      <c r="AD551" s="125"/>
      <c r="AE551" s="125"/>
      <c r="AF551" s="125"/>
      <c r="AG551" s="125"/>
    </row>
    <row r="552" spans="8:33" x14ac:dyDescent="0.25">
      <c r="H552" s="63"/>
      <c r="I552" s="63"/>
      <c r="J552" s="117"/>
      <c r="K552" s="117"/>
      <c r="L552" s="117"/>
      <c r="M552" s="98"/>
      <c r="N552" s="98"/>
      <c r="W552" s="125"/>
      <c r="X552" s="125"/>
      <c r="Y552" s="125"/>
      <c r="Z552" s="125"/>
      <c r="AA552" s="125"/>
      <c r="AB552" s="125"/>
      <c r="AC552" s="125"/>
      <c r="AD552" s="125"/>
      <c r="AE552" s="125"/>
      <c r="AF552" s="125"/>
      <c r="AG552" s="125"/>
    </row>
    <row r="553" spans="8:33" x14ac:dyDescent="0.25">
      <c r="H553" s="63"/>
      <c r="I553" s="63"/>
      <c r="J553" s="117"/>
      <c r="K553" s="117"/>
      <c r="L553" s="117"/>
      <c r="M553" s="98"/>
      <c r="N553" s="98"/>
      <c r="W553" s="125"/>
      <c r="X553" s="125"/>
      <c r="Y553" s="125"/>
      <c r="Z553" s="125"/>
      <c r="AA553" s="125"/>
      <c r="AB553" s="125"/>
      <c r="AC553" s="125"/>
      <c r="AD553" s="125"/>
      <c r="AE553" s="125"/>
      <c r="AF553" s="125"/>
      <c r="AG553" s="125"/>
    </row>
    <row r="554" spans="8:33" x14ac:dyDescent="0.25">
      <c r="H554" s="63"/>
      <c r="I554" s="63"/>
      <c r="J554" s="117"/>
      <c r="K554" s="117"/>
      <c r="L554" s="117"/>
      <c r="M554" s="98"/>
      <c r="N554" s="98"/>
      <c r="W554" s="125"/>
      <c r="X554" s="125"/>
      <c r="Y554" s="125"/>
      <c r="Z554" s="125"/>
      <c r="AA554" s="125"/>
      <c r="AB554" s="125"/>
      <c r="AC554" s="125"/>
      <c r="AD554" s="125"/>
      <c r="AE554" s="125"/>
      <c r="AF554" s="125"/>
      <c r="AG554" s="125"/>
    </row>
    <row r="555" spans="8:33" x14ac:dyDescent="0.25">
      <c r="H555" s="63"/>
      <c r="I555" s="63"/>
      <c r="J555" s="117"/>
      <c r="K555" s="117"/>
      <c r="L555" s="117"/>
      <c r="M555" s="98"/>
      <c r="N555" s="98"/>
      <c r="W555" s="125"/>
      <c r="X555" s="125"/>
      <c r="Y555" s="125"/>
      <c r="Z555" s="125"/>
      <c r="AA555" s="125"/>
      <c r="AB555" s="125"/>
      <c r="AC555" s="125"/>
      <c r="AD555" s="125"/>
      <c r="AE555" s="125"/>
      <c r="AF555" s="125"/>
      <c r="AG555" s="125"/>
    </row>
    <row r="556" spans="8:33" x14ac:dyDescent="0.25">
      <c r="H556" s="63"/>
      <c r="I556" s="63"/>
      <c r="J556" s="117"/>
      <c r="K556" s="117"/>
      <c r="L556" s="117"/>
      <c r="M556" s="98"/>
      <c r="N556" s="98"/>
      <c r="W556" s="125"/>
      <c r="X556" s="125"/>
      <c r="Y556" s="125"/>
      <c r="Z556" s="125"/>
      <c r="AA556" s="125"/>
      <c r="AB556" s="125"/>
      <c r="AC556" s="125"/>
      <c r="AD556" s="125"/>
      <c r="AE556" s="125"/>
      <c r="AF556" s="125"/>
      <c r="AG556" s="125"/>
    </row>
    <row r="557" spans="8:33" x14ac:dyDescent="0.25">
      <c r="H557" s="63"/>
      <c r="I557" s="63"/>
      <c r="J557" s="117"/>
      <c r="K557" s="117"/>
      <c r="L557" s="117"/>
      <c r="M557" s="98"/>
      <c r="N557" s="98"/>
      <c r="W557" s="125"/>
      <c r="X557" s="125"/>
      <c r="Y557" s="125"/>
      <c r="Z557" s="125"/>
      <c r="AA557" s="125"/>
      <c r="AB557" s="125"/>
      <c r="AC557" s="125"/>
      <c r="AD557" s="125"/>
      <c r="AE557" s="125"/>
      <c r="AF557" s="125"/>
      <c r="AG557" s="125"/>
    </row>
    <row r="558" spans="8:33" x14ac:dyDescent="0.25">
      <c r="H558" s="63"/>
      <c r="I558" s="63"/>
      <c r="J558" s="117"/>
      <c r="K558" s="117"/>
      <c r="L558" s="117"/>
      <c r="M558" s="98"/>
      <c r="N558" s="98"/>
    </row>
    <row r="559" spans="8:33" x14ac:dyDescent="0.25">
      <c r="H559" s="63"/>
      <c r="I559" s="63"/>
      <c r="J559" s="117"/>
      <c r="K559" s="117"/>
      <c r="L559" s="117"/>
      <c r="M559" s="98"/>
      <c r="N559" s="98"/>
    </row>
    <row r="560" spans="8:33" x14ac:dyDescent="0.25">
      <c r="H560" s="63"/>
      <c r="I560" s="63"/>
      <c r="J560" s="117"/>
      <c r="K560" s="117"/>
      <c r="L560" s="117"/>
      <c r="M560" s="98"/>
      <c r="N560" s="98"/>
    </row>
    <row r="561" spans="8:14" x14ac:dyDescent="0.25">
      <c r="H561" s="63"/>
      <c r="I561" s="63"/>
      <c r="J561" s="117"/>
      <c r="K561" s="117"/>
      <c r="L561" s="117"/>
      <c r="M561" s="98"/>
      <c r="N561" s="98"/>
    </row>
    <row r="562" spans="8:14" x14ac:dyDescent="0.25">
      <c r="H562" s="63"/>
      <c r="I562" s="63"/>
      <c r="J562" s="117"/>
      <c r="K562" s="117"/>
      <c r="L562" s="117"/>
      <c r="M562" s="98"/>
      <c r="N562" s="98"/>
    </row>
    <row r="563" spans="8:14" x14ac:dyDescent="0.25">
      <c r="H563" s="63"/>
      <c r="I563" s="63"/>
      <c r="J563" s="117"/>
      <c r="K563" s="117"/>
      <c r="L563" s="117"/>
      <c r="M563" s="98"/>
      <c r="N563" s="98"/>
    </row>
    <row r="564" spans="8:14" x14ac:dyDescent="0.25">
      <c r="H564" s="63"/>
      <c r="I564" s="63"/>
      <c r="J564" s="117"/>
      <c r="K564" s="117"/>
      <c r="L564" s="117"/>
      <c r="M564" s="98"/>
      <c r="N564" s="98"/>
    </row>
  </sheetData>
  <sheetProtection sheet="1" objects="1" scenarios="1" selectLockedCells="1" autoFilter="0"/>
  <protectedRanges>
    <protectedRange sqref="J360:L361 J357 J355 J353 H352 J350:K350 J334:L345 S306:S314 C19 O306:Q314 R306 C334:G342 C8:C13" name="Bereich1"/>
  </protectedRanges>
  <autoFilter ref="C19:I242" xr:uid="{00000000-0009-0000-0000-000000000000}">
    <filterColumn colId="0" showButton="0">
      <filters>
        <filter val="Österreich"/>
      </filters>
    </filterColumn>
    <filterColumn colId="1" showButton="0"/>
    <filterColumn colId="2" showButton="0"/>
    <filterColumn colId="3" showButton="0"/>
    <sortState ref="C20:I256">
      <sortCondition ref="C19:C256"/>
    </sortState>
  </autoFilter>
  <mergeCells count="47">
    <mergeCell ref="O313:Q313"/>
    <mergeCell ref="C332:I332"/>
    <mergeCell ref="C333:E333"/>
    <mergeCell ref="O312:Q312"/>
    <mergeCell ref="C334:E334"/>
    <mergeCell ref="C335:E335"/>
    <mergeCell ref="O314:Q314"/>
    <mergeCell ref="C342:E342"/>
    <mergeCell ref="J352:L352"/>
    <mergeCell ref="C337:E337"/>
    <mergeCell ref="C338:E338"/>
    <mergeCell ref="C339:E339"/>
    <mergeCell ref="C340:E340"/>
    <mergeCell ref="C341:E341"/>
    <mergeCell ref="L364:N366"/>
    <mergeCell ref="C244:G244"/>
    <mergeCell ref="J353:L353"/>
    <mergeCell ref="J360:L360"/>
    <mergeCell ref="J357:L357"/>
    <mergeCell ref="C347:N347"/>
    <mergeCell ref="C345:I345"/>
    <mergeCell ref="C363:L363"/>
    <mergeCell ref="H354:M354"/>
    <mergeCell ref="H356:M356"/>
    <mergeCell ref="J355:L355"/>
    <mergeCell ref="J345:L345"/>
    <mergeCell ref="F274:G277"/>
    <mergeCell ref="C274:E277"/>
    <mergeCell ref="C336:E336"/>
    <mergeCell ref="J332:L332"/>
    <mergeCell ref="C2:G2"/>
    <mergeCell ref="C294:E294"/>
    <mergeCell ref="O308:Q308"/>
    <mergeCell ref="O309:Q309"/>
    <mergeCell ref="O310:Q310"/>
    <mergeCell ref="F16:G16"/>
    <mergeCell ref="C19:G19"/>
    <mergeCell ref="C7:G7"/>
    <mergeCell ref="H7:N7"/>
    <mergeCell ref="C4:N4"/>
    <mergeCell ref="C14:G14"/>
    <mergeCell ref="F15:G15"/>
    <mergeCell ref="O311:Q311"/>
    <mergeCell ref="O306:Q306"/>
    <mergeCell ref="O304:U304"/>
    <mergeCell ref="O305:Q305"/>
    <mergeCell ref="O307:Q307"/>
  </mergeCells>
  <phoneticPr fontId="4"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212" r:id="rId4" name="Option Button 92">
              <controlPr locked="0" defaultSize="0" autoFill="0" autoLine="0" autoPict="0">
                <anchor moveWithCells="1">
                  <from>
                    <xdr:col>1</xdr:col>
                    <xdr:colOff>99060</xdr:colOff>
                    <xdr:row>7</xdr:row>
                    <xdr:rowOff>83820</xdr:rowOff>
                  </from>
                  <to>
                    <xdr:col>3</xdr:col>
                    <xdr:colOff>38100</xdr:colOff>
                    <xdr:row>9</xdr:row>
                    <xdr:rowOff>7620</xdr:rowOff>
                  </to>
                </anchor>
              </controlPr>
            </control>
          </mc:Choice>
        </mc:AlternateContent>
        <mc:AlternateContent xmlns:mc="http://schemas.openxmlformats.org/markup-compatibility/2006">
          <mc:Choice Requires="x14">
            <control shapeId="5219" r:id="rId5" name="Option Button 99">
              <controlPr locked="0" defaultSize="0" autoFill="0" autoLine="0" autoPict="0">
                <anchor moveWithCells="1">
                  <from>
                    <xdr:col>1</xdr:col>
                    <xdr:colOff>99060</xdr:colOff>
                    <xdr:row>8</xdr:row>
                    <xdr:rowOff>152400</xdr:rowOff>
                  </from>
                  <to>
                    <xdr:col>3</xdr:col>
                    <xdr:colOff>38100</xdr:colOff>
                    <xdr:row>10</xdr:row>
                    <xdr:rowOff>30480</xdr:rowOff>
                  </to>
                </anchor>
              </controlPr>
            </control>
          </mc:Choice>
        </mc:AlternateContent>
        <mc:AlternateContent xmlns:mc="http://schemas.openxmlformats.org/markup-compatibility/2006">
          <mc:Choice Requires="x14">
            <control shapeId="5220" r:id="rId6" name="Option Button 100">
              <controlPr locked="0" defaultSize="0" autoFill="0" autoLine="0" autoPict="0">
                <anchor moveWithCells="1">
                  <from>
                    <xdr:col>1</xdr:col>
                    <xdr:colOff>99060</xdr:colOff>
                    <xdr:row>9</xdr:row>
                    <xdr:rowOff>152400</xdr:rowOff>
                  </from>
                  <to>
                    <xdr:col>3</xdr:col>
                    <xdr:colOff>38100</xdr:colOff>
                    <xdr:row>11</xdr:row>
                    <xdr:rowOff>30480</xdr:rowOff>
                  </to>
                </anchor>
              </controlPr>
            </control>
          </mc:Choice>
        </mc:AlternateContent>
        <mc:AlternateContent xmlns:mc="http://schemas.openxmlformats.org/markup-compatibility/2006">
          <mc:Choice Requires="x14">
            <control shapeId="5233" r:id="rId7" name="Check Box 113">
              <controlPr locked="0" defaultSize="0" autoFill="0" autoLine="0" autoPict="0">
                <anchor moveWithCells="1">
                  <from>
                    <xdr:col>9</xdr:col>
                    <xdr:colOff>30480</xdr:colOff>
                    <xdr:row>333</xdr:row>
                    <xdr:rowOff>144780</xdr:rowOff>
                  </from>
                  <to>
                    <xdr:col>10</xdr:col>
                    <xdr:colOff>68580</xdr:colOff>
                    <xdr:row>335</xdr:row>
                    <xdr:rowOff>30480</xdr:rowOff>
                  </to>
                </anchor>
              </controlPr>
            </control>
          </mc:Choice>
        </mc:AlternateContent>
        <mc:AlternateContent xmlns:mc="http://schemas.openxmlformats.org/markup-compatibility/2006">
          <mc:Choice Requires="x14">
            <control shapeId="5234" r:id="rId8" name="Check Box 114">
              <controlPr locked="0" defaultSize="0" autoFill="0" autoLine="0" autoPict="0">
                <anchor moveWithCells="1">
                  <from>
                    <xdr:col>10</xdr:col>
                    <xdr:colOff>30480</xdr:colOff>
                    <xdr:row>333</xdr:row>
                    <xdr:rowOff>144780</xdr:rowOff>
                  </from>
                  <to>
                    <xdr:col>11</xdr:col>
                    <xdr:colOff>68580</xdr:colOff>
                    <xdr:row>335</xdr:row>
                    <xdr:rowOff>30480</xdr:rowOff>
                  </to>
                </anchor>
              </controlPr>
            </control>
          </mc:Choice>
        </mc:AlternateContent>
        <mc:AlternateContent xmlns:mc="http://schemas.openxmlformats.org/markup-compatibility/2006">
          <mc:Choice Requires="x14">
            <control shapeId="5235" r:id="rId9" name="Check Box 115">
              <controlPr locked="0" defaultSize="0" autoFill="0" autoLine="0" autoPict="0">
                <anchor moveWithCells="1">
                  <from>
                    <xdr:col>11</xdr:col>
                    <xdr:colOff>30480</xdr:colOff>
                    <xdr:row>333</xdr:row>
                    <xdr:rowOff>144780</xdr:rowOff>
                  </from>
                  <to>
                    <xdr:col>12</xdr:col>
                    <xdr:colOff>68580</xdr:colOff>
                    <xdr:row>335</xdr:row>
                    <xdr:rowOff>30480</xdr:rowOff>
                  </to>
                </anchor>
              </controlPr>
            </control>
          </mc:Choice>
        </mc:AlternateContent>
        <mc:AlternateContent xmlns:mc="http://schemas.openxmlformats.org/markup-compatibility/2006">
          <mc:Choice Requires="x14">
            <control shapeId="5236" r:id="rId10" name="Check Box 116">
              <controlPr locked="0" defaultSize="0" autoFill="0" autoLine="0" autoPict="0">
                <anchor moveWithCells="1">
                  <from>
                    <xdr:col>9</xdr:col>
                    <xdr:colOff>30480</xdr:colOff>
                    <xdr:row>334</xdr:row>
                    <xdr:rowOff>144780</xdr:rowOff>
                  </from>
                  <to>
                    <xdr:col>10</xdr:col>
                    <xdr:colOff>68580</xdr:colOff>
                    <xdr:row>336</xdr:row>
                    <xdr:rowOff>7620</xdr:rowOff>
                  </to>
                </anchor>
              </controlPr>
            </control>
          </mc:Choice>
        </mc:AlternateContent>
        <mc:AlternateContent xmlns:mc="http://schemas.openxmlformats.org/markup-compatibility/2006">
          <mc:Choice Requires="x14">
            <control shapeId="5237" r:id="rId11" name="Check Box 117">
              <controlPr locked="0" defaultSize="0" autoFill="0" autoLine="0" autoPict="0">
                <anchor moveWithCells="1">
                  <from>
                    <xdr:col>10</xdr:col>
                    <xdr:colOff>30480</xdr:colOff>
                    <xdr:row>334</xdr:row>
                    <xdr:rowOff>144780</xdr:rowOff>
                  </from>
                  <to>
                    <xdr:col>11</xdr:col>
                    <xdr:colOff>68580</xdr:colOff>
                    <xdr:row>336</xdr:row>
                    <xdr:rowOff>7620</xdr:rowOff>
                  </to>
                </anchor>
              </controlPr>
            </control>
          </mc:Choice>
        </mc:AlternateContent>
        <mc:AlternateContent xmlns:mc="http://schemas.openxmlformats.org/markup-compatibility/2006">
          <mc:Choice Requires="x14">
            <control shapeId="5238" r:id="rId12" name="Check Box 118">
              <controlPr locked="0" defaultSize="0" autoFill="0" autoLine="0" autoPict="0">
                <anchor moveWithCells="1">
                  <from>
                    <xdr:col>11</xdr:col>
                    <xdr:colOff>30480</xdr:colOff>
                    <xdr:row>334</xdr:row>
                    <xdr:rowOff>144780</xdr:rowOff>
                  </from>
                  <to>
                    <xdr:col>12</xdr:col>
                    <xdr:colOff>68580</xdr:colOff>
                    <xdr:row>336</xdr:row>
                    <xdr:rowOff>7620</xdr:rowOff>
                  </to>
                </anchor>
              </controlPr>
            </control>
          </mc:Choice>
        </mc:AlternateContent>
        <mc:AlternateContent xmlns:mc="http://schemas.openxmlformats.org/markup-compatibility/2006">
          <mc:Choice Requires="x14">
            <control shapeId="5239" r:id="rId13" name="Check Box 119">
              <controlPr locked="0" defaultSize="0" autoFill="0" autoLine="0" autoPict="0">
                <anchor moveWithCells="1">
                  <from>
                    <xdr:col>9</xdr:col>
                    <xdr:colOff>30480</xdr:colOff>
                    <xdr:row>335</xdr:row>
                    <xdr:rowOff>144780</xdr:rowOff>
                  </from>
                  <to>
                    <xdr:col>10</xdr:col>
                    <xdr:colOff>68580</xdr:colOff>
                    <xdr:row>337</xdr:row>
                    <xdr:rowOff>7620</xdr:rowOff>
                  </to>
                </anchor>
              </controlPr>
            </control>
          </mc:Choice>
        </mc:AlternateContent>
        <mc:AlternateContent xmlns:mc="http://schemas.openxmlformats.org/markup-compatibility/2006">
          <mc:Choice Requires="x14">
            <control shapeId="5240" r:id="rId14" name="Check Box 120">
              <controlPr locked="0" defaultSize="0" autoFill="0" autoLine="0" autoPict="0">
                <anchor moveWithCells="1">
                  <from>
                    <xdr:col>10</xdr:col>
                    <xdr:colOff>30480</xdr:colOff>
                    <xdr:row>335</xdr:row>
                    <xdr:rowOff>144780</xdr:rowOff>
                  </from>
                  <to>
                    <xdr:col>11</xdr:col>
                    <xdr:colOff>68580</xdr:colOff>
                    <xdr:row>337</xdr:row>
                    <xdr:rowOff>7620</xdr:rowOff>
                  </to>
                </anchor>
              </controlPr>
            </control>
          </mc:Choice>
        </mc:AlternateContent>
        <mc:AlternateContent xmlns:mc="http://schemas.openxmlformats.org/markup-compatibility/2006">
          <mc:Choice Requires="x14">
            <control shapeId="5241" r:id="rId15" name="Check Box 121">
              <controlPr locked="0" defaultSize="0" autoFill="0" autoLine="0" autoPict="0">
                <anchor moveWithCells="1">
                  <from>
                    <xdr:col>11</xdr:col>
                    <xdr:colOff>30480</xdr:colOff>
                    <xdr:row>335</xdr:row>
                    <xdr:rowOff>144780</xdr:rowOff>
                  </from>
                  <to>
                    <xdr:col>12</xdr:col>
                    <xdr:colOff>68580</xdr:colOff>
                    <xdr:row>337</xdr:row>
                    <xdr:rowOff>7620</xdr:rowOff>
                  </to>
                </anchor>
              </controlPr>
            </control>
          </mc:Choice>
        </mc:AlternateContent>
        <mc:AlternateContent xmlns:mc="http://schemas.openxmlformats.org/markup-compatibility/2006">
          <mc:Choice Requires="x14">
            <control shapeId="5242" r:id="rId16" name="Check Box 122">
              <controlPr locked="0" defaultSize="0" autoFill="0" autoLine="0" autoPict="0">
                <anchor moveWithCells="1">
                  <from>
                    <xdr:col>9</xdr:col>
                    <xdr:colOff>30480</xdr:colOff>
                    <xdr:row>336</xdr:row>
                    <xdr:rowOff>144780</xdr:rowOff>
                  </from>
                  <to>
                    <xdr:col>10</xdr:col>
                    <xdr:colOff>68580</xdr:colOff>
                    <xdr:row>338</xdr:row>
                    <xdr:rowOff>7620</xdr:rowOff>
                  </to>
                </anchor>
              </controlPr>
            </control>
          </mc:Choice>
        </mc:AlternateContent>
        <mc:AlternateContent xmlns:mc="http://schemas.openxmlformats.org/markup-compatibility/2006">
          <mc:Choice Requires="x14">
            <control shapeId="5243" r:id="rId17" name="Check Box 123">
              <controlPr locked="0" defaultSize="0" autoFill="0" autoLine="0" autoPict="0">
                <anchor moveWithCells="1">
                  <from>
                    <xdr:col>10</xdr:col>
                    <xdr:colOff>30480</xdr:colOff>
                    <xdr:row>336</xdr:row>
                    <xdr:rowOff>144780</xdr:rowOff>
                  </from>
                  <to>
                    <xdr:col>11</xdr:col>
                    <xdr:colOff>68580</xdr:colOff>
                    <xdr:row>338</xdr:row>
                    <xdr:rowOff>7620</xdr:rowOff>
                  </to>
                </anchor>
              </controlPr>
            </control>
          </mc:Choice>
        </mc:AlternateContent>
        <mc:AlternateContent xmlns:mc="http://schemas.openxmlformats.org/markup-compatibility/2006">
          <mc:Choice Requires="x14">
            <control shapeId="5244" r:id="rId18" name="Check Box 124">
              <controlPr locked="0" defaultSize="0" autoFill="0" autoLine="0" autoPict="0">
                <anchor moveWithCells="1">
                  <from>
                    <xdr:col>11</xdr:col>
                    <xdr:colOff>30480</xdr:colOff>
                    <xdr:row>336</xdr:row>
                    <xdr:rowOff>144780</xdr:rowOff>
                  </from>
                  <to>
                    <xdr:col>12</xdr:col>
                    <xdr:colOff>68580</xdr:colOff>
                    <xdr:row>338</xdr:row>
                    <xdr:rowOff>7620</xdr:rowOff>
                  </to>
                </anchor>
              </controlPr>
            </control>
          </mc:Choice>
        </mc:AlternateContent>
        <mc:AlternateContent xmlns:mc="http://schemas.openxmlformats.org/markup-compatibility/2006">
          <mc:Choice Requires="x14">
            <control shapeId="5245" r:id="rId19" name="Check Box 125">
              <controlPr locked="0" defaultSize="0" autoFill="0" autoLine="0" autoPict="0">
                <anchor moveWithCells="1">
                  <from>
                    <xdr:col>9</xdr:col>
                    <xdr:colOff>30480</xdr:colOff>
                    <xdr:row>337</xdr:row>
                    <xdr:rowOff>144780</xdr:rowOff>
                  </from>
                  <to>
                    <xdr:col>10</xdr:col>
                    <xdr:colOff>68580</xdr:colOff>
                    <xdr:row>339</xdr:row>
                    <xdr:rowOff>7620</xdr:rowOff>
                  </to>
                </anchor>
              </controlPr>
            </control>
          </mc:Choice>
        </mc:AlternateContent>
        <mc:AlternateContent xmlns:mc="http://schemas.openxmlformats.org/markup-compatibility/2006">
          <mc:Choice Requires="x14">
            <control shapeId="5246" r:id="rId20" name="Check Box 126">
              <controlPr locked="0" defaultSize="0" autoFill="0" autoLine="0" autoPict="0">
                <anchor moveWithCells="1">
                  <from>
                    <xdr:col>10</xdr:col>
                    <xdr:colOff>30480</xdr:colOff>
                    <xdr:row>337</xdr:row>
                    <xdr:rowOff>144780</xdr:rowOff>
                  </from>
                  <to>
                    <xdr:col>11</xdr:col>
                    <xdr:colOff>68580</xdr:colOff>
                    <xdr:row>339</xdr:row>
                    <xdr:rowOff>7620</xdr:rowOff>
                  </to>
                </anchor>
              </controlPr>
            </control>
          </mc:Choice>
        </mc:AlternateContent>
        <mc:AlternateContent xmlns:mc="http://schemas.openxmlformats.org/markup-compatibility/2006">
          <mc:Choice Requires="x14">
            <control shapeId="5247" r:id="rId21" name="Check Box 127">
              <controlPr locked="0" defaultSize="0" autoFill="0" autoLine="0" autoPict="0">
                <anchor moveWithCells="1">
                  <from>
                    <xdr:col>11</xdr:col>
                    <xdr:colOff>30480</xdr:colOff>
                    <xdr:row>337</xdr:row>
                    <xdr:rowOff>144780</xdr:rowOff>
                  </from>
                  <to>
                    <xdr:col>12</xdr:col>
                    <xdr:colOff>68580</xdr:colOff>
                    <xdr:row>339</xdr:row>
                    <xdr:rowOff>7620</xdr:rowOff>
                  </to>
                </anchor>
              </controlPr>
            </control>
          </mc:Choice>
        </mc:AlternateContent>
        <mc:AlternateContent xmlns:mc="http://schemas.openxmlformats.org/markup-compatibility/2006">
          <mc:Choice Requires="x14">
            <control shapeId="5248" r:id="rId22" name="Check Box 128">
              <controlPr locked="0" defaultSize="0" autoFill="0" autoLine="0" autoPict="0">
                <anchor moveWithCells="1">
                  <from>
                    <xdr:col>9</xdr:col>
                    <xdr:colOff>30480</xdr:colOff>
                    <xdr:row>338</xdr:row>
                    <xdr:rowOff>144780</xdr:rowOff>
                  </from>
                  <to>
                    <xdr:col>10</xdr:col>
                    <xdr:colOff>68580</xdr:colOff>
                    <xdr:row>340</xdr:row>
                    <xdr:rowOff>7620</xdr:rowOff>
                  </to>
                </anchor>
              </controlPr>
            </control>
          </mc:Choice>
        </mc:AlternateContent>
        <mc:AlternateContent xmlns:mc="http://schemas.openxmlformats.org/markup-compatibility/2006">
          <mc:Choice Requires="x14">
            <control shapeId="5249" r:id="rId23" name="Check Box 129">
              <controlPr locked="0" defaultSize="0" autoFill="0" autoLine="0" autoPict="0">
                <anchor moveWithCells="1">
                  <from>
                    <xdr:col>10</xdr:col>
                    <xdr:colOff>30480</xdr:colOff>
                    <xdr:row>338</xdr:row>
                    <xdr:rowOff>144780</xdr:rowOff>
                  </from>
                  <to>
                    <xdr:col>11</xdr:col>
                    <xdr:colOff>68580</xdr:colOff>
                    <xdr:row>340</xdr:row>
                    <xdr:rowOff>7620</xdr:rowOff>
                  </to>
                </anchor>
              </controlPr>
            </control>
          </mc:Choice>
        </mc:AlternateContent>
        <mc:AlternateContent xmlns:mc="http://schemas.openxmlformats.org/markup-compatibility/2006">
          <mc:Choice Requires="x14">
            <control shapeId="5250" r:id="rId24" name="Check Box 130">
              <controlPr locked="0" defaultSize="0" autoFill="0" autoLine="0" autoPict="0">
                <anchor moveWithCells="1">
                  <from>
                    <xdr:col>11</xdr:col>
                    <xdr:colOff>30480</xdr:colOff>
                    <xdr:row>338</xdr:row>
                    <xdr:rowOff>144780</xdr:rowOff>
                  </from>
                  <to>
                    <xdr:col>12</xdr:col>
                    <xdr:colOff>68580</xdr:colOff>
                    <xdr:row>340</xdr:row>
                    <xdr:rowOff>7620</xdr:rowOff>
                  </to>
                </anchor>
              </controlPr>
            </control>
          </mc:Choice>
        </mc:AlternateContent>
        <mc:AlternateContent xmlns:mc="http://schemas.openxmlformats.org/markup-compatibility/2006">
          <mc:Choice Requires="x14">
            <control shapeId="5251" r:id="rId25" name="Check Box 131">
              <controlPr locked="0" defaultSize="0" autoFill="0" autoLine="0" autoPict="0">
                <anchor moveWithCells="1">
                  <from>
                    <xdr:col>9</xdr:col>
                    <xdr:colOff>30480</xdr:colOff>
                    <xdr:row>339</xdr:row>
                    <xdr:rowOff>144780</xdr:rowOff>
                  </from>
                  <to>
                    <xdr:col>10</xdr:col>
                    <xdr:colOff>68580</xdr:colOff>
                    <xdr:row>341</xdr:row>
                    <xdr:rowOff>7620</xdr:rowOff>
                  </to>
                </anchor>
              </controlPr>
            </control>
          </mc:Choice>
        </mc:AlternateContent>
        <mc:AlternateContent xmlns:mc="http://schemas.openxmlformats.org/markup-compatibility/2006">
          <mc:Choice Requires="x14">
            <control shapeId="5252" r:id="rId26" name="Check Box 132">
              <controlPr locked="0" defaultSize="0" autoFill="0" autoLine="0" autoPict="0">
                <anchor moveWithCells="1">
                  <from>
                    <xdr:col>10</xdr:col>
                    <xdr:colOff>30480</xdr:colOff>
                    <xdr:row>339</xdr:row>
                    <xdr:rowOff>144780</xdr:rowOff>
                  </from>
                  <to>
                    <xdr:col>11</xdr:col>
                    <xdr:colOff>68580</xdr:colOff>
                    <xdr:row>341</xdr:row>
                    <xdr:rowOff>7620</xdr:rowOff>
                  </to>
                </anchor>
              </controlPr>
            </control>
          </mc:Choice>
        </mc:AlternateContent>
        <mc:AlternateContent xmlns:mc="http://schemas.openxmlformats.org/markup-compatibility/2006">
          <mc:Choice Requires="x14">
            <control shapeId="5253" r:id="rId27" name="Check Box 133">
              <controlPr locked="0" defaultSize="0" autoFill="0" autoLine="0" autoPict="0">
                <anchor moveWithCells="1">
                  <from>
                    <xdr:col>11</xdr:col>
                    <xdr:colOff>30480</xdr:colOff>
                    <xdr:row>339</xdr:row>
                    <xdr:rowOff>144780</xdr:rowOff>
                  </from>
                  <to>
                    <xdr:col>12</xdr:col>
                    <xdr:colOff>68580</xdr:colOff>
                    <xdr:row>341</xdr:row>
                    <xdr:rowOff>7620</xdr:rowOff>
                  </to>
                </anchor>
              </controlPr>
            </control>
          </mc:Choice>
        </mc:AlternateContent>
        <mc:AlternateContent xmlns:mc="http://schemas.openxmlformats.org/markup-compatibility/2006">
          <mc:Choice Requires="x14">
            <control shapeId="5254" r:id="rId28" name="Check Box 134">
              <controlPr locked="0" defaultSize="0" autoFill="0" autoLine="0" autoPict="0">
                <anchor moveWithCells="1">
                  <from>
                    <xdr:col>9</xdr:col>
                    <xdr:colOff>30480</xdr:colOff>
                    <xdr:row>340</xdr:row>
                    <xdr:rowOff>144780</xdr:rowOff>
                  </from>
                  <to>
                    <xdr:col>10</xdr:col>
                    <xdr:colOff>68580</xdr:colOff>
                    <xdr:row>342</xdr:row>
                    <xdr:rowOff>7620</xdr:rowOff>
                  </to>
                </anchor>
              </controlPr>
            </control>
          </mc:Choice>
        </mc:AlternateContent>
        <mc:AlternateContent xmlns:mc="http://schemas.openxmlformats.org/markup-compatibility/2006">
          <mc:Choice Requires="x14">
            <control shapeId="5255" r:id="rId29" name="Check Box 135">
              <controlPr locked="0" defaultSize="0" autoFill="0" autoLine="0" autoPict="0">
                <anchor moveWithCells="1">
                  <from>
                    <xdr:col>10</xdr:col>
                    <xdr:colOff>30480</xdr:colOff>
                    <xdr:row>340</xdr:row>
                    <xdr:rowOff>144780</xdr:rowOff>
                  </from>
                  <to>
                    <xdr:col>11</xdr:col>
                    <xdr:colOff>68580</xdr:colOff>
                    <xdr:row>342</xdr:row>
                    <xdr:rowOff>7620</xdr:rowOff>
                  </to>
                </anchor>
              </controlPr>
            </control>
          </mc:Choice>
        </mc:AlternateContent>
        <mc:AlternateContent xmlns:mc="http://schemas.openxmlformats.org/markup-compatibility/2006">
          <mc:Choice Requires="x14">
            <control shapeId="5256" r:id="rId30" name="Check Box 136">
              <controlPr locked="0" defaultSize="0" autoFill="0" autoLine="0" autoPict="0">
                <anchor moveWithCells="1">
                  <from>
                    <xdr:col>11</xdr:col>
                    <xdr:colOff>30480</xdr:colOff>
                    <xdr:row>340</xdr:row>
                    <xdr:rowOff>144780</xdr:rowOff>
                  </from>
                  <to>
                    <xdr:col>12</xdr:col>
                    <xdr:colOff>68580</xdr:colOff>
                    <xdr:row>342</xdr:row>
                    <xdr:rowOff>7620</xdr:rowOff>
                  </to>
                </anchor>
              </controlPr>
            </control>
          </mc:Choice>
        </mc:AlternateContent>
        <mc:AlternateContent xmlns:mc="http://schemas.openxmlformats.org/markup-compatibility/2006">
          <mc:Choice Requires="x14">
            <control shapeId="5257" r:id="rId31" name="Check Box 137">
              <controlPr locked="0" defaultSize="0" autoFill="0" autoLine="0" autoPict="0">
                <anchor moveWithCells="1">
                  <from>
                    <xdr:col>9</xdr:col>
                    <xdr:colOff>30480</xdr:colOff>
                    <xdr:row>332</xdr:row>
                    <xdr:rowOff>144780</xdr:rowOff>
                  </from>
                  <to>
                    <xdr:col>10</xdr:col>
                    <xdr:colOff>68580</xdr:colOff>
                    <xdr:row>334</xdr:row>
                    <xdr:rowOff>30480</xdr:rowOff>
                  </to>
                </anchor>
              </controlPr>
            </control>
          </mc:Choice>
        </mc:AlternateContent>
        <mc:AlternateContent xmlns:mc="http://schemas.openxmlformats.org/markup-compatibility/2006">
          <mc:Choice Requires="x14">
            <control shapeId="5258" r:id="rId32" name="Check Box 138">
              <controlPr locked="0" defaultSize="0" autoFill="0" autoLine="0" autoPict="0">
                <anchor moveWithCells="1">
                  <from>
                    <xdr:col>10</xdr:col>
                    <xdr:colOff>30480</xdr:colOff>
                    <xdr:row>332</xdr:row>
                    <xdr:rowOff>144780</xdr:rowOff>
                  </from>
                  <to>
                    <xdr:col>11</xdr:col>
                    <xdr:colOff>68580</xdr:colOff>
                    <xdr:row>334</xdr:row>
                    <xdr:rowOff>30480</xdr:rowOff>
                  </to>
                </anchor>
              </controlPr>
            </control>
          </mc:Choice>
        </mc:AlternateContent>
        <mc:AlternateContent xmlns:mc="http://schemas.openxmlformats.org/markup-compatibility/2006">
          <mc:Choice Requires="x14">
            <control shapeId="5259" r:id="rId33" name="Check Box 139">
              <controlPr locked="0" defaultSize="0" autoFill="0" autoLine="0" autoPict="0">
                <anchor moveWithCells="1">
                  <from>
                    <xdr:col>11</xdr:col>
                    <xdr:colOff>30480</xdr:colOff>
                    <xdr:row>332</xdr:row>
                    <xdr:rowOff>144780</xdr:rowOff>
                  </from>
                  <to>
                    <xdr:col>12</xdr:col>
                    <xdr:colOff>68580</xdr:colOff>
                    <xdr:row>334</xdr:row>
                    <xdr:rowOff>30480</xdr:rowOff>
                  </to>
                </anchor>
              </controlPr>
            </control>
          </mc:Choice>
        </mc:AlternateContent>
        <mc:AlternateContent xmlns:mc="http://schemas.openxmlformats.org/markup-compatibility/2006">
          <mc:Choice Requires="x14">
            <control shapeId="5277" r:id="rId34" name="Check Box 157">
              <controlPr locked="0" defaultSize="0" autoFill="0" autoLine="0" autoPict="0">
                <anchor moveWithCells="1">
                  <from>
                    <xdr:col>9</xdr:col>
                    <xdr:colOff>38100</xdr:colOff>
                    <xdr:row>359</xdr:row>
                    <xdr:rowOff>144780</xdr:rowOff>
                  </from>
                  <to>
                    <xdr:col>10</xdr:col>
                    <xdr:colOff>68580</xdr:colOff>
                    <xdr:row>361</xdr:row>
                    <xdr:rowOff>7620</xdr:rowOff>
                  </to>
                </anchor>
              </controlPr>
            </control>
          </mc:Choice>
        </mc:AlternateContent>
        <mc:AlternateContent xmlns:mc="http://schemas.openxmlformats.org/markup-compatibility/2006">
          <mc:Choice Requires="x14">
            <control shapeId="5280" r:id="rId35" name="Check Box 160">
              <controlPr locked="0" defaultSize="0" autoFill="0" autoLine="0" autoPict="0">
                <anchor moveWithCells="1">
                  <from>
                    <xdr:col>9</xdr:col>
                    <xdr:colOff>38100</xdr:colOff>
                    <xdr:row>348</xdr:row>
                    <xdr:rowOff>137160</xdr:rowOff>
                  </from>
                  <to>
                    <xdr:col>10</xdr:col>
                    <xdr:colOff>68580</xdr:colOff>
                    <xdr:row>350</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dimension ref="A1:L32"/>
  <sheetViews>
    <sheetView workbookViewId="0">
      <selection activeCell="M19" sqref="M19"/>
    </sheetView>
  </sheetViews>
  <sheetFormatPr baseColWidth="10" defaultRowHeight="13.2" x14ac:dyDescent="0.25"/>
  <sheetData>
    <row r="1" spans="1:12" ht="21" x14ac:dyDescent="0.25">
      <c r="A1" s="368" t="s">
        <v>111</v>
      </c>
      <c r="B1" s="369"/>
      <c r="C1" s="369"/>
      <c r="D1" s="369"/>
      <c r="E1" s="369"/>
      <c r="F1" s="369"/>
      <c r="G1" s="369"/>
      <c r="H1" s="369"/>
      <c r="I1" s="369"/>
      <c r="J1" s="369"/>
      <c r="K1" s="369"/>
      <c r="L1" s="369"/>
    </row>
    <row r="2" spans="1:12" x14ac:dyDescent="0.25">
      <c r="A2" s="490" t="s">
        <v>112</v>
      </c>
      <c r="B2" s="491"/>
      <c r="C2" s="491"/>
      <c r="D2" s="491"/>
      <c r="E2" s="491"/>
      <c r="F2" s="491"/>
      <c r="G2" s="491"/>
      <c r="H2" s="491"/>
      <c r="I2" s="491"/>
      <c r="J2" s="491"/>
      <c r="K2" s="491"/>
      <c r="L2" s="492"/>
    </row>
    <row r="3" spans="1:12" x14ac:dyDescent="0.25">
      <c r="A3" s="493" t="s">
        <v>116</v>
      </c>
      <c r="B3" s="494"/>
      <c r="C3" s="494"/>
      <c r="D3" s="494"/>
      <c r="E3" s="494"/>
      <c r="F3" s="494"/>
      <c r="G3" s="494"/>
      <c r="H3" s="494"/>
      <c r="I3" s="494"/>
      <c r="J3" s="494"/>
      <c r="K3" s="494"/>
      <c r="L3" s="495"/>
    </row>
    <row r="4" spans="1:12" x14ac:dyDescent="0.25">
      <c r="A4" s="370"/>
      <c r="B4" s="370"/>
      <c r="C4" s="370"/>
      <c r="D4" s="370"/>
      <c r="E4" s="370"/>
      <c r="F4" s="370"/>
      <c r="G4" s="370"/>
      <c r="H4" s="370"/>
      <c r="I4" s="370"/>
      <c r="J4" s="370"/>
      <c r="K4" s="370"/>
      <c r="L4" s="370"/>
    </row>
    <row r="5" spans="1:12" ht="21" x14ac:dyDescent="0.25">
      <c r="A5" s="368" t="s">
        <v>113</v>
      </c>
      <c r="B5" s="369"/>
      <c r="C5" s="369"/>
      <c r="D5" s="369"/>
      <c r="E5" s="369"/>
      <c r="F5" s="369"/>
      <c r="G5" s="369"/>
      <c r="H5" s="369"/>
      <c r="I5" s="369"/>
      <c r="J5" s="369"/>
      <c r="K5" s="369"/>
      <c r="L5" s="369"/>
    </row>
    <row r="6" spans="1:12" x14ac:dyDescent="0.25">
      <c r="A6" s="496" t="s">
        <v>1</v>
      </c>
      <c r="B6" s="498" t="s">
        <v>94</v>
      </c>
      <c r="C6" s="498"/>
      <c r="D6" s="498"/>
      <c r="E6" s="498"/>
      <c r="F6" s="498"/>
      <c r="G6" s="498"/>
      <c r="H6" s="498"/>
      <c r="I6" s="498"/>
      <c r="J6" s="498"/>
      <c r="K6" s="498"/>
      <c r="L6" s="499"/>
    </row>
    <row r="7" spans="1:12" x14ac:dyDescent="0.25">
      <c r="A7" s="497"/>
      <c r="B7" s="485" t="s">
        <v>43</v>
      </c>
      <c r="C7" s="486"/>
      <c r="D7" s="486"/>
      <c r="E7" s="486"/>
      <c r="F7" s="486"/>
      <c r="G7" s="486"/>
      <c r="H7" s="486"/>
      <c r="I7" s="486"/>
      <c r="J7" s="486"/>
      <c r="K7" s="486"/>
      <c r="L7" s="487"/>
    </row>
    <row r="8" spans="1:12" ht="15.6" x14ac:dyDescent="0.25">
      <c r="A8" s="371"/>
      <c r="B8" s="372"/>
      <c r="C8" s="373"/>
      <c r="D8" s="373"/>
      <c r="E8" s="373"/>
      <c r="F8" s="373"/>
      <c r="G8" s="373"/>
      <c r="H8" s="373"/>
      <c r="I8" s="373"/>
      <c r="J8" s="373"/>
      <c r="K8" s="373"/>
      <c r="L8" s="374"/>
    </row>
    <row r="9" spans="1:12" ht="15.6" x14ac:dyDescent="0.25">
      <c r="A9" s="375" t="s">
        <v>2</v>
      </c>
      <c r="B9" s="488" t="s">
        <v>413</v>
      </c>
      <c r="C9" s="488"/>
      <c r="D9" s="488"/>
      <c r="E9" s="488"/>
      <c r="F9" s="488"/>
      <c r="G9" s="488"/>
      <c r="H9" s="488"/>
      <c r="I9" s="488"/>
      <c r="J9" s="488"/>
      <c r="K9" s="488"/>
      <c r="L9" s="489"/>
    </row>
    <row r="10" spans="1:12" ht="15.6" x14ac:dyDescent="0.25">
      <c r="A10" s="371"/>
      <c r="B10" s="372"/>
      <c r="C10" s="373"/>
      <c r="D10" s="373"/>
      <c r="E10" s="373"/>
      <c r="F10" s="373"/>
      <c r="G10" s="373"/>
      <c r="H10" s="373"/>
      <c r="I10" s="373"/>
      <c r="J10" s="373"/>
      <c r="K10" s="373"/>
      <c r="L10" s="374"/>
    </row>
    <row r="11" spans="1:12" ht="15.6" x14ac:dyDescent="0.25">
      <c r="A11" s="375" t="s">
        <v>3</v>
      </c>
      <c r="B11" s="488" t="s">
        <v>114</v>
      </c>
      <c r="C11" s="488"/>
      <c r="D11" s="488"/>
      <c r="E11" s="488"/>
      <c r="F11" s="488"/>
      <c r="G11" s="488"/>
      <c r="H11" s="488"/>
      <c r="I11" s="488"/>
      <c r="J11" s="488"/>
      <c r="K11" s="488"/>
      <c r="L11" s="489"/>
    </row>
    <row r="12" spans="1:12" ht="15.6" x14ac:dyDescent="0.25">
      <c r="A12" s="371"/>
      <c r="B12" s="372"/>
      <c r="C12" s="373"/>
      <c r="D12" s="373"/>
      <c r="E12" s="373"/>
      <c r="F12" s="373"/>
      <c r="G12" s="373"/>
      <c r="H12" s="373"/>
      <c r="I12" s="373"/>
      <c r="J12" s="373"/>
      <c r="K12" s="373"/>
      <c r="L12" s="374"/>
    </row>
    <row r="13" spans="1:12" x14ac:dyDescent="0.25">
      <c r="A13" s="496" t="s">
        <v>4</v>
      </c>
      <c r="B13" s="500" t="s">
        <v>242</v>
      </c>
      <c r="C13" s="500"/>
      <c r="D13" s="500"/>
      <c r="E13" s="500"/>
      <c r="F13" s="500"/>
      <c r="G13" s="500"/>
      <c r="H13" s="500"/>
      <c r="I13" s="500"/>
      <c r="J13" s="500"/>
      <c r="K13" s="500"/>
      <c r="L13" s="501"/>
    </row>
    <row r="14" spans="1:12" x14ac:dyDescent="0.25">
      <c r="A14" s="497"/>
      <c r="B14" s="502" t="s">
        <v>97</v>
      </c>
      <c r="C14" s="502"/>
      <c r="D14" s="502"/>
      <c r="E14" s="502"/>
      <c r="F14" s="502"/>
      <c r="G14" s="502"/>
      <c r="H14" s="502"/>
      <c r="I14" s="502"/>
      <c r="J14" s="502"/>
      <c r="K14" s="502"/>
      <c r="L14" s="503"/>
    </row>
    <row r="15" spans="1:12" ht="15.6" x14ac:dyDescent="0.25">
      <c r="A15" s="371"/>
      <c r="B15" s="372"/>
      <c r="C15" s="372"/>
      <c r="D15" s="372"/>
      <c r="E15" s="372"/>
      <c r="F15" s="372"/>
      <c r="G15" s="372"/>
      <c r="H15" s="372"/>
      <c r="I15" s="372"/>
      <c r="J15" s="372"/>
      <c r="K15" s="372"/>
      <c r="L15" s="376"/>
    </row>
    <row r="16" spans="1:12" x14ac:dyDescent="0.25">
      <c r="A16" s="496" t="s">
        <v>5</v>
      </c>
      <c r="B16" s="498" t="s">
        <v>10</v>
      </c>
      <c r="C16" s="498"/>
      <c r="D16" s="498"/>
      <c r="E16" s="498"/>
      <c r="F16" s="498"/>
      <c r="G16" s="498"/>
      <c r="H16" s="498"/>
      <c r="I16" s="498"/>
      <c r="J16" s="498"/>
      <c r="K16" s="498"/>
      <c r="L16" s="499"/>
    </row>
    <row r="17" spans="1:12" x14ac:dyDescent="0.25">
      <c r="A17" s="504"/>
      <c r="B17" s="505" t="s">
        <v>44</v>
      </c>
      <c r="C17" s="505"/>
      <c r="D17" s="505"/>
      <c r="E17" s="505"/>
      <c r="F17" s="505"/>
      <c r="G17" s="505"/>
      <c r="H17" s="505"/>
      <c r="I17" s="505"/>
      <c r="J17" s="505"/>
      <c r="K17" s="505"/>
      <c r="L17" s="506"/>
    </row>
    <row r="18" spans="1:12" x14ac:dyDescent="0.25">
      <c r="A18" s="504"/>
      <c r="B18" s="507" t="s">
        <v>7</v>
      </c>
      <c r="C18" s="508"/>
      <c r="D18" s="508"/>
      <c r="E18" s="508"/>
      <c r="F18" s="508"/>
      <c r="G18" s="508"/>
      <c r="H18" s="508"/>
      <c r="I18" s="508"/>
      <c r="J18" s="508"/>
      <c r="K18" s="508"/>
      <c r="L18" s="509"/>
    </row>
    <row r="19" spans="1:12" ht="15.6" x14ac:dyDescent="0.25">
      <c r="A19" s="387"/>
      <c r="B19" s="485" t="s">
        <v>414</v>
      </c>
      <c r="C19" s="486"/>
      <c r="D19" s="486"/>
      <c r="E19" s="486"/>
      <c r="F19" s="486"/>
      <c r="G19" s="486"/>
      <c r="H19" s="486"/>
      <c r="I19" s="486"/>
      <c r="J19" s="486"/>
      <c r="K19" s="486"/>
      <c r="L19" s="487"/>
    </row>
    <row r="20" spans="1:12" ht="15.6" x14ac:dyDescent="0.25">
      <c r="A20" s="371"/>
      <c r="B20" s="372"/>
      <c r="C20" s="373"/>
      <c r="D20" s="373"/>
      <c r="E20" s="373"/>
      <c r="F20" s="373"/>
      <c r="G20" s="373"/>
      <c r="H20" s="373"/>
      <c r="I20" s="373"/>
      <c r="J20" s="373"/>
      <c r="K20" s="373"/>
      <c r="L20" s="374"/>
    </row>
    <row r="21" spans="1:12" x14ac:dyDescent="0.25">
      <c r="A21" s="496" t="s">
        <v>6</v>
      </c>
      <c r="B21" s="498" t="s">
        <v>8</v>
      </c>
      <c r="C21" s="498"/>
      <c r="D21" s="498"/>
      <c r="E21" s="498"/>
      <c r="F21" s="498"/>
      <c r="G21" s="498"/>
      <c r="H21" s="498"/>
      <c r="I21" s="498"/>
      <c r="J21" s="498"/>
      <c r="K21" s="498"/>
      <c r="L21" s="499"/>
    </row>
    <row r="22" spans="1:12" x14ac:dyDescent="0.25">
      <c r="A22" s="497"/>
      <c r="B22" s="485" t="s">
        <v>243</v>
      </c>
      <c r="C22" s="485"/>
      <c r="D22" s="485"/>
      <c r="E22" s="485"/>
      <c r="F22" s="485"/>
      <c r="G22" s="485"/>
      <c r="H22" s="485"/>
      <c r="I22" s="485"/>
      <c r="J22" s="485"/>
      <c r="K22" s="485"/>
      <c r="L22" s="377"/>
    </row>
    <row r="23" spans="1:12" ht="15.6" x14ac:dyDescent="0.25">
      <c r="A23" s="371"/>
      <c r="B23" s="378"/>
      <c r="C23" s="378"/>
      <c r="D23" s="378"/>
      <c r="E23" s="378"/>
      <c r="F23" s="378"/>
      <c r="G23" s="378"/>
      <c r="H23" s="378"/>
      <c r="I23" s="378"/>
      <c r="J23" s="378"/>
      <c r="K23" s="378"/>
      <c r="L23" s="379"/>
    </row>
    <row r="24" spans="1:12" ht="15.6" x14ac:dyDescent="0.25">
      <c r="A24" s="375" t="s">
        <v>45</v>
      </c>
      <c r="B24" s="488" t="s">
        <v>244</v>
      </c>
      <c r="C24" s="488"/>
      <c r="D24" s="488"/>
      <c r="E24" s="488"/>
      <c r="F24" s="488"/>
      <c r="G24" s="488"/>
      <c r="H24" s="488"/>
      <c r="I24" s="488"/>
      <c r="J24" s="488"/>
      <c r="K24" s="488"/>
      <c r="L24" s="489"/>
    </row>
    <row r="25" spans="1:12" ht="15.6" x14ac:dyDescent="0.25">
      <c r="A25" s="371"/>
      <c r="B25" s="372"/>
      <c r="C25" s="372"/>
      <c r="D25" s="372"/>
      <c r="E25" s="372"/>
      <c r="F25" s="372"/>
      <c r="G25" s="372"/>
      <c r="H25" s="372"/>
      <c r="I25" s="372"/>
      <c r="J25" s="372"/>
      <c r="K25" s="372"/>
      <c r="L25" s="376"/>
    </row>
    <row r="26" spans="1:12" x14ac:dyDescent="0.25">
      <c r="A26" s="496" t="s">
        <v>46</v>
      </c>
      <c r="B26" s="498" t="s">
        <v>9</v>
      </c>
      <c r="C26" s="498"/>
      <c r="D26" s="498"/>
      <c r="E26" s="498"/>
      <c r="F26" s="498"/>
      <c r="G26" s="498"/>
      <c r="H26" s="498"/>
      <c r="I26" s="498"/>
      <c r="J26" s="498"/>
      <c r="K26" s="498"/>
      <c r="L26" s="499"/>
    </row>
    <row r="27" spans="1:12" x14ac:dyDescent="0.25">
      <c r="A27" s="497"/>
      <c r="B27" s="485" t="s">
        <v>11</v>
      </c>
      <c r="C27" s="485"/>
      <c r="D27" s="485"/>
      <c r="E27" s="485"/>
      <c r="F27" s="485"/>
      <c r="G27" s="485"/>
      <c r="H27" s="485"/>
      <c r="I27" s="485"/>
      <c r="J27" s="485"/>
      <c r="K27" s="485"/>
      <c r="L27" s="510"/>
    </row>
    <row r="28" spans="1:12" ht="15.6" x14ac:dyDescent="0.25">
      <c r="A28" s="380"/>
      <c r="B28" s="378"/>
      <c r="C28" s="378"/>
      <c r="D28" s="378"/>
      <c r="E28" s="378"/>
      <c r="F28" s="378"/>
      <c r="G28" s="378"/>
      <c r="H28" s="378"/>
      <c r="I28" s="378"/>
      <c r="J28" s="378"/>
      <c r="K28" s="378"/>
      <c r="L28" s="379"/>
    </row>
    <row r="29" spans="1:12" ht="13.8" x14ac:dyDescent="0.25">
      <c r="A29" s="496" t="s">
        <v>115</v>
      </c>
      <c r="B29" s="381" t="s">
        <v>0</v>
      </c>
      <c r="C29" s="381" t="s">
        <v>95</v>
      </c>
      <c r="D29" s="382"/>
      <c r="E29" s="382"/>
      <c r="F29" s="382"/>
      <c r="G29" s="382"/>
      <c r="H29" s="382"/>
      <c r="I29" s="382"/>
      <c r="J29" s="382"/>
      <c r="K29" s="382"/>
      <c r="L29" s="383"/>
    </row>
    <row r="30" spans="1:12" x14ac:dyDescent="0.25">
      <c r="A30" s="497"/>
      <c r="B30" s="485" t="s">
        <v>96</v>
      </c>
      <c r="C30" s="485"/>
      <c r="D30" s="485"/>
      <c r="E30" s="485"/>
      <c r="F30" s="485"/>
      <c r="G30" s="485"/>
      <c r="H30" s="485"/>
      <c r="I30" s="485"/>
      <c r="J30" s="485"/>
      <c r="K30" s="485"/>
      <c r="L30" s="510"/>
    </row>
    <row r="31" spans="1:12" ht="15.6" x14ac:dyDescent="0.3">
      <c r="A31" s="384"/>
      <c r="B31" s="385"/>
      <c r="C31" s="385"/>
      <c r="D31" s="385"/>
      <c r="E31" s="385"/>
      <c r="F31" s="385"/>
      <c r="G31" s="385"/>
      <c r="H31" s="385"/>
      <c r="I31" s="385"/>
      <c r="J31" s="385"/>
      <c r="K31" s="385"/>
      <c r="L31" s="385"/>
    </row>
    <row r="32" spans="1:12" x14ac:dyDescent="0.25">
      <c r="A32" s="511" t="s">
        <v>47</v>
      </c>
      <c r="B32" s="512"/>
      <c r="C32" s="512"/>
      <c r="D32" s="512"/>
      <c r="E32" s="512"/>
      <c r="F32" s="512"/>
      <c r="G32" s="512"/>
      <c r="H32" s="512"/>
      <c r="I32" s="512"/>
      <c r="J32" s="512"/>
      <c r="K32" s="512"/>
      <c r="L32" s="513"/>
    </row>
  </sheetData>
  <mergeCells count="25">
    <mergeCell ref="A29:A30"/>
    <mergeCell ref="B30:L30"/>
    <mergeCell ref="A32:L32"/>
    <mergeCell ref="A21:A22"/>
    <mergeCell ref="B21:L21"/>
    <mergeCell ref="B22:K22"/>
    <mergeCell ref="B24:L24"/>
    <mergeCell ref="A26:A27"/>
    <mergeCell ref="B26:L26"/>
    <mergeCell ref="B27:L27"/>
    <mergeCell ref="B19:L19"/>
    <mergeCell ref="B9:L9"/>
    <mergeCell ref="A2:L2"/>
    <mergeCell ref="A3:L3"/>
    <mergeCell ref="A6:A7"/>
    <mergeCell ref="B6:L6"/>
    <mergeCell ref="B7:L7"/>
    <mergeCell ref="B11:L11"/>
    <mergeCell ref="A13:A14"/>
    <mergeCell ref="B13:L13"/>
    <mergeCell ref="B14:L14"/>
    <mergeCell ref="A16:A18"/>
    <mergeCell ref="B16:L16"/>
    <mergeCell ref="B17:L17"/>
    <mergeCell ref="B18:L18"/>
  </mergeCells>
  <pageMargins left="0.7" right="0.7" top="0.78740157499999996" bottom="0.78740157499999996"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N50"/>
  <sheetViews>
    <sheetView tabSelected="1" zoomScaleNormal="100" workbookViewId="0">
      <selection activeCell="B13" sqref="B13"/>
    </sheetView>
  </sheetViews>
  <sheetFormatPr baseColWidth="10" defaultRowHeight="13.2" x14ac:dyDescent="0.25"/>
  <sheetData>
    <row r="1" spans="1:14" x14ac:dyDescent="0.25">
      <c r="A1" s="293"/>
      <c r="B1" s="293"/>
      <c r="C1" s="293"/>
      <c r="D1" s="293"/>
      <c r="E1" s="293"/>
      <c r="F1" s="293"/>
      <c r="G1" s="293"/>
      <c r="H1" s="293"/>
      <c r="I1" s="293"/>
      <c r="J1" s="293"/>
      <c r="K1" s="293"/>
      <c r="L1" s="293"/>
      <c r="M1" s="293"/>
      <c r="N1" s="293"/>
    </row>
    <row r="2" spans="1:14" x14ac:dyDescent="0.25">
      <c r="A2" s="293"/>
      <c r="B2" s="293" t="s">
        <v>329</v>
      </c>
      <c r="C2" s="293"/>
      <c r="D2" s="293"/>
      <c r="E2" s="293"/>
      <c r="F2" s="293"/>
      <c r="G2" s="293"/>
      <c r="H2" s="293"/>
      <c r="I2" s="293"/>
      <c r="J2" s="293"/>
      <c r="K2" s="293"/>
      <c r="L2" s="293"/>
      <c r="M2" s="293"/>
      <c r="N2" s="293"/>
    </row>
    <row r="3" spans="1:14" x14ac:dyDescent="0.25">
      <c r="A3" s="293"/>
      <c r="B3" s="293"/>
      <c r="C3" s="293"/>
      <c r="D3" s="293"/>
      <c r="E3" s="293"/>
      <c r="F3" s="293"/>
      <c r="G3" s="293"/>
      <c r="H3" s="293"/>
      <c r="I3" s="293"/>
      <c r="J3" s="293"/>
      <c r="K3" s="293"/>
      <c r="L3" s="293"/>
      <c r="M3" s="293"/>
      <c r="N3" s="293"/>
    </row>
    <row r="4" spans="1:14" x14ac:dyDescent="0.25">
      <c r="A4" s="293"/>
      <c r="B4" s="338" t="s">
        <v>362</v>
      </c>
      <c r="C4" s="293"/>
      <c r="D4" s="294" t="s">
        <v>331</v>
      </c>
      <c r="E4" s="293"/>
      <c r="F4" s="293"/>
      <c r="G4" s="293"/>
      <c r="H4" s="293"/>
      <c r="I4" s="293"/>
      <c r="J4" s="293"/>
      <c r="K4" s="293"/>
      <c r="L4" s="293"/>
      <c r="M4" s="293"/>
      <c r="N4" s="293"/>
    </row>
    <row r="5" spans="1:14" x14ac:dyDescent="0.25">
      <c r="A5" s="293"/>
      <c r="B5" s="338" t="s">
        <v>360</v>
      </c>
      <c r="C5" s="293"/>
      <c r="D5" s="294" t="s">
        <v>361</v>
      </c>
      <c r="E5" s="293"/>
      <c r="F5" s="293"/>
      <c r="G5" s="293"/>
      <c r="H5" s="293"/>
      <c r="I5" s="293"/>
      <c r="J5" s="293"/>
      <c r="K5" s="293"/>
      <c r="L5" s="293"/>
      <c r="M5" s="293"/>
      <c r="N5" s="293"/>
    </row>
    <row r="6" spans="1:14" x14ac:dyDescent="0.25">
      <c r="A6" s="293"/>
      <c r="C6" s="293"/>
      <c r="D6" s="293"/>
      <c r="E6" s="293"/>
      <c r="F6" s="293"/>
      <c r="G6" s="293"/>
      <c r="H6" s="293"/>
      <c r="I6" s="293"/>
      <c r="J6" s="293"/>
      <c r="K6" s="293"/>
      <c r="L6" s="293"/>
      <c r="M6" s="293"/>
      <c r="N6" s="293"/>
    </row>
    <row r="7" spans="1:14" x14ac:dyDescent="0.25">
      <c r="A7" s="293"/>
      <c r="B7" s="293"/>
      <c r="C7" s="293"/>
      <c r="D7" s="293"/>
      <c r="E7" s="293"/>
      <c r="F7" s="293"/>
      <c r="G7" s="293"/>
      <c r="H7" s="293"/>
      <c r="I7" s="293"/>
      <c r="J7" s="293"/>
      <c r="K7" s="293"/>
      <c r="L7" s="293"/>
      <c r="M7" s="293"/>
      <c r="N7" s="293"/>
    </row>
    <row r="8" spans="1:14" x14ac:dyDescent="0.25">
      <c r="A8" s="293"/>
      <c r="B8" s="293" t="s">
        <v>330</v>
      </c>
      <c r="C8" s="293"/>
      <c r="D8" s="293"/>
      <c r="E8" s="293"/>
      <c r="F8" s="293"/>
      <c r="G8" s="293"/>
      <c r="H8" s="293"/>
      <c r="I8" s="293"/>
      <c r="J8" s="293"/>
      <c r="K8" s="293"/>
      <c r="L8" s="293"/>
      <c r="M8" s="293"/>
      <c r="N8" s="293"/>
    </row>
    <row r="9" spans="1:14" x14ac:dyDescent="0.25">
      <c r="A9" s="293"/>
      <c r="B9" s="293"/>
      <c r="C9" s="293"/>
      <c r="D9" s="293"/>
      <c r="E9" s="293"/>
      <c r="F9" s="293"/>
      <c r="G9" s="293"/>
      <c r="H9" s="293"/>
      <c r="I9" s="293"/>
      <c r="J9" s="293"/>
      <c r="K9" s="293"/>
      <c r="L9" s="293"/>
      <c r="M9" s="293"/>
      <c r="N9" s="293"/>
    </row>
    <row r="10" spans="1:14" x14ac:dyDescent="0.25">
      <c r="A10" s="293"/>
      <c r="B10" s="293"/>
      <c r="C10" s="293"/>
      <c r="D10" s="293"/>
      <c r="E10" s="293"/>
      <c r="F10" s="293"/>
      <c r="G10" s="293"/>
      <c r="H10" s="293"/>
      <c r="I10" s="293"/>
      <c r="J10" s="293"/>
      <c r="K10" s="293"/>
      <c r="L10" s="293"/>
      <c r="M10" s="293"/>
      <c r="N10" s="293"/>
    </row>
    <row r="11" spans="1:14" x14ac:dyDescent="0.25">
      <c r="A11" s="293"/>
      <c r="B11" s="295" t="s">
        <v>359</v>
      </c>
      <c r="C11" s="293"/>
      <c r="D11" s="293"/>
      <c r="E11" s="293"/>
      <c r="F11" s="293"/>
      <c r="G11" s="293"/>
      <c r="H11" s="293"/>
      <c r="I11" s="293"/>
      <c r="J11" s="293"/>
      <c r="K11" s="293"/>
      <c r="L11" s="293"/>
      <c r="M11" s="293"/>
      <c r="N11" s="293"/>
    </row>
    <row r="12" spans="1:14" x14ac:dyDescent="0.25">
      <c r="A12" s="293"/>
      <c r="B12" s="293"/>
      <c r="C12" s="293"/>
      <c r="D12" s="293"/>
      <c r="E12" s="293"/>
      <c r="F12" s="293"/>
      <c r="G12" s="293"/>
      <c r="H12" s="293"/>
      <c r="I12" s="293"/>
      <c r="J12" s="293"/>
      <c r="K12" s="293"/>
      <c r="L12" s="293"/>
      <c r="M12" s="293"/>
      <c r="N12" s="293"/>
    </row>
    <row r="13" spans="1:14" x14ac:dyDescent="0.25">
      <c r="A13" s="293"/>
      <c r="B13" s="293"/>
      <c r="C13" s="293"/>
      <c r="D13" s="293"/>
      <c r="E13" s="293"/>
      <c r="F13" s="293"/>
      <c r="G13" s="293"/>
      <c r="H13" s="293"/>
      <c r="I13" s="293"/>
      <c r="J13" s="293"/>
      <c r="K13" s="293"/>
      <c r="L13" s="293"/>
      <c r="M13" s="293"/>
      <c r="N13" s="293"/>
    </row>
    <row r="14" spans="1:14" x14ac:dyDescent="0.25">
      <c r="A14" s="293"/>
      <c r="B14" s="293"/>
      <c r="C14" s="293"/>
      <c r="D14" s="293"/>
      <c r="E14" s="293"/>
      <c r="F14" s="293"/>
      <c r="G14" s="293"/>
      <c r="H14" s="293"/>
      <c r="I14" s="293"/>
      <c r="J14" s="293"/>
      <c r="K14" s="293"/>
      <c r="L14" s="293"/>
      <c r="M14" s="293"/>
      <c r="N14" s="293"/>
    </row>
    <row r="15" spans="1:14" x14ac:dyDescent="0.25">
      <c r="A15" s="293"/>
      <c r="B15" s="293"/>
      <c r="C15" s="293"/>
      <c r="D15" s="293"/>
      <c r="E15" s="293"/>
      <c r="F15" s="293"/>
      <c r="G15" s="293"/>
      <c r="H15" s="293"/>
      <c r="I15" s="293"/>
      <c r="J15" s="293"/>
      <c r="K15" s="293"/>
      <c r="L15" s="293"/>
      <c r="M15" s="293"/>
      <c r="N15" s="293"/>
    </row>
    <row r="16" spans="1:14" x14ac:dyDescent="0.25">
      <c r="A16" s="293"/>
      <c r="B16" s="293"/>
      <c r="C16" s="293"/>
      <c r="D16" s="293"/>
      <c r="E16" s="293"/>
      <c r="F16" s="293"/>
      <c r="G16" s="293"/>
      <c r="H16" s="293"/>
      <c r="I16" s="293"/>
      <c r="J16" s="293"/>
      <c r="K16" s="293"/>
      <c r="L16" s="293"/>
      <c r="M16" s="293"/>
      <c r="N16" s="293"/>
    </row>
    <row r="17" spans="1:14" x14ac:dyDescent="0.25">
      <c r="A17" s="293"/>
      <c r="B17" s="293"/>
      <c r="C17" s="293"/>
      <c r="D17" s="293"/>
      <c r="E17" s="293"/>
      <c r="F17" s="293"/>
      <c r="G17" s="293"/>
      <c r="H17" s="293"/>
      <c r="I17" s="293"/>
      <c r="J17" s="293"/>
      <c r="K17" s="293"/>
      <c r="L17" s="293"/>
      <c r="M17" s="293"/>
      <c r="N17" s="293"/>
    </row>
    <row r="18" spans="1:14" x14ac:dyDescent="0.25">
      <c r="A18" s="293"/>
      <c r="B18" s="293"/>
      <c r="C18" s="293"/>
      <c r="D18" s="293"/>
      <c r="E18" s="293"/>
      <c r="F18" s="293"/>
      <c r="G18" s="293"/>
      <c r="H18" s="293"/>
      <c r="I18" s="293"/>
      <c r="J18" s="293"/>
      <c r="K18" s="293"/>
      <c r="L18" s="293"/>
      <c r="M18" s="293"/>
      <c r="N18" s="293"/>
    </row>
    <row r="19" spans="1:14" x14ac:dyDescent="0.25">
      <c r="A19" s="293"/>
      <c r="B19" s="293"/>
      <c r="C19" s="293"/>
      <c r="D19" s="293"/>
      <c r="E19" s="293"/>
      <c r="F19" s="293"/>
      <c r="G19" s="293"/>
      <c r="H19" s="293"/>
      <c r="I19" s="293"/>
      <c r="J19" s="293"/>
      <c r="K19" s="293"/>
      <c r="L19" s="293"/>
      <c r="M19" s="293"/>
      <c r="N19" s="293"/>
    </row>
    <row r="20" spans="1:14" x14ac:dyDescent="0.25">
      <c r="A20" s="293"/>
      <c r="B20" s="293"/>
      <c r="C20" s="293"/>
      <c r="D20" s="293"/>
      <c r="E20" s="293"/>
      <c r="F20" s="293"/>
      <c r="G20" s="293"/>
      <c r="H20" s="293"/>
      <c r="I20" s="293"/>
      <c r="J20" s="293"/>
      <c r="K20" s="293"/>
      <c r="L20" s="293"/>
      <c r="M20" s="293"/>
      <c r="N20" s="293"/>
    </row>
    <row r="21" spans="1:14" x14ac:dyDescent="0.25">
      <c r="A21" s="293"/>
      <c r="B21" s="293"/>
      <c r="C21" s="293"/>
      <c r="D21" s="293"/>
      <c r="E21" s="293"/>
      <c r="F21" s="293"/>
      <c r="G21" s="293"/>
      <c r="H21" s="293"/>
      <c r="I21" s="293"/>
      <c r="J21" s="293"/>
      <c r="K21" s="293"/>
      <c r="L21" s="293"/>
      <c r="M21" s="293"/>
      <c r="N21" s="293"/>
    </row>
    <row r="22" spans="1:14" x14ac:dyDescent="0.25">
      <c r="A22" s="293"/>
      <c r="B22" s="293"/>
      <c r="C22" s="293"/>
      <c r="D22" s="293"/>
      <c r="E22" s="293"/>
      <c r="F22" s="293"/>
      <c r="G22" s="293"/>
      <c r="H22" s="293"/>
      <c r="I22" s="293"/>
      <c r="J22" s="293"/>
      <c r="K22" s="293"/>
      <c r="L22" s="293"/>
      <c r="M22" s="293"/>
      <c r="N22" s="293"/>
    </row>
    <row r="23" spans="1:14" x14ac:dyDescent="0.25">
      <c r="A23" s="293"/>
      <c r="B23" s="293"/>
      <c r="C23" s="293"/>
      <c r="D23" s="293"/>
      <c r="E23" s="293"/>
      <c r="F23" s="293"/>
      <c r="G23" s="293"/>
      <c r="H23" s="293"/>
      <c r="I23" s="293"/>
      <c r="J23" s="293"/>
      <c r="K23" s="293"/>
      <c r="L23" s="293"/>
      <c r="M23" s="293"/>
      <c r="N23" s="293"/>
    </row>
    <row r="24" spans="1:14" x14ac:dyDescent="0.25">
      <c r="A24" s="293"/>
      <c r="B24" s="293"/>
      <c r="C24" s="293"/>
      <c r="D24" s="293"/>
      <c r="E24" s="293"/>
      <c r="F24" s="293"/>
      <c r="G24" s="293"/>
      <c r="H24" s="293"/>
      <c r="I24" s="293"/>
      <c r="J24" s="293"/>
      <c r="K24" s="293"/>
      <c r="L24" s="293"/>
      <c r="M24" s="293"/>
      <c r="N24" s="293"/>
    </row>
    <row r="25" spans="1:14" x14ac:dyDescent="0.25">
      <c r="A25" s="293"/>
      <c r="B25" s="293"/>
      <c r="C25" s="293"/>
      <c r="D25" s="293"/>
      <c r="E25" s="293"/>
      <c r="F25" s="293"/>
      <c r="G25" s="293"/>
      <c r="H25" s="293"/>
      <c r="I25" s="293"/>
      <c r="J25" s="293"/>
      <c r="K25" s="293"/>
      <c r="L25" s="293"/>
      <c r="M25" s="293"/>
      <c r="N25" s="293"/>
    </row>
    <row r="26" spans="1:14" x14ac:dyDescent="0.25">
      <c r="A26" s="293"/>
      <c r="B26" s="293"/>
      <c r="C26" s="293"/>
      <c r="D26" s="293"/>
      <c r="E26" s="293"/>
      <c r="F26" s="293"/>
      <c r="G26" s="293"/>
      <c r="H26" s="293"/>
      <c r="I26" s="293"/>
      <c r="J26" s="293"/>
      <c r="K26" s="293"/>
      <c r="L26" s="293"/>
      <c r="M26" s="293"/>
      <c r="N26" s="293"/>
    </row>
    <row r="27" spans="1:14" x14ac:dyDescent="0.25">
      <c r="A27" s="293"/>
      <c r="B27" s="293"/>
      <c r="C27" s="293"/>
      <c r="D27" s="293"/>
      <c r="E27" s="293"/>
      <c r="F27" s="293"/>
      <c r="G27" s="293"/>
      <c r="H27" s="293"/>
      <c r="I27" s="293"/>
      <c r="J27" s="293"/>
      <c r="K27" s="293"/>
      <c r="L27" s="293"/>
      <c r="M27" s="293"/>
      <c r="N27" s="293"/>
    </row>
    <row r="28" spans="1:14" x14ac:dyDescent="0.25">
      <c r="A28" s="293"/>
      <c r="B28" s="293"/>
      <c r="C28" s="293"/>
      <c r="D28" s="293"/>
      <c r="E28" s="293"/>
      <c r="F28" s="293"/>
      <c r="G28" s="293"/>
      <c r="H28" s="293"/>
      <c r="I28" s="293"/>
      <c r="J28" s="293"/>
      <c r="K28" s="293"/>
      <c r="L28" s="293"/>
      <c r="M28" s="293"/>
      <c r="N28" s="293"/>
    </row>
    <row r="29" spans="1:14" x14ac:dyDescent="0.25">
      <c r="A29" s="293"/>
      <c r="B29" s="293"/>
      <c r="C29" s="293"/>
      <c r="D29" s="293"/>
      <c r="E29" s="293"/>
      <c r="F29" s="293"/>
      <c r="G29" s="293"/>
      <c r="H29" s="293"/>
      <c r="I29" s="293"/>
      <c r="J29" s="293"/>
      <c r="K29" s="293"/>
      <c r="L29" s="293"/>
      <c r="M29" s="293"/>
      <c r="N29" s="293"/>
    </row>
    <row r="30" spans="1:14" x14ac:dyDescent="0.25">
      <c r="A30" s="293"/>
      <c r="B30" s="293"/>
      <c r="C30" s="293"/>
      <c r="D30" s="293"/>
      <c r="E30" s="293"/>
      <c r="F30" s="293"/>
      <c r="G30" s="293"/>
      <c r="H30" s="293"/>
      <c r="I30" s="293"/>
      <c r="J30" s="293"/>
      <c r="K30" s="293"/>
      <c r="L30" s="293"/>
      <c r="M30" s="293"/>
      <c r="N30" s="293"/>
    </row>
    <row r="31" spans="1:14" x14ac:dyDescent="0.25">
      <c r="A31" s="293"/>
      <c r="B31" s="293"/>
      <c r="C31" s="293"/>
      <c r="D31" s="293"/>
      <c r="E31" s="293"/>
      <c r="F31" s="293"/>
      <c r="G31" s="293"/>
      <c r="H31" s="293"/>
      <c r="I31" s="293"/>
      <c r="J31" s="293"/>
      <c r="K31" s="293"/>
      <c r="L31" s="293"/>
      <c r="M31" s="293"/>
      <c r="N31" s="293"/>
    </row>
    <row r="32" spans="1:14" x14ac:dyDescent="0.25">
      <c r="A32" s="293"/>
      <c r="B32" s="293"/>
      <c r="C32" s="293"/>
      <c r="D32" s="293"/>
      <c r="E32" s="293"/>
      <c r="F32" s="293"/>
      <c r="G32" s="293"/>
      <c r="H32" s="293"/>
      <c r="I32" s="293"/>
      <c r="J32" s="293"/>
      <c r="K32" s="293"/>
      <c r="L32" s="293"/>
      <c r="M32" s="293"/>
      <c r="N32" s="293"/>
    </row>
    <row r="33" spans="1:14" x14ac:dyDescent="0.25">
      <c r="A33" s="293"/>
      <c r="B33" s="293"/>
      <c r="C33" s="293"/>
      <c r="D33" s="293"/>
      <c r="E33" s="293"/>
      <c r="F33" s="293"/>
      <c r="G33" s="293"/>
      <c r="H33" s="293"/>
      <c r="I33" s="293"/>
      <c r="J33" s="293"/>
      <c r="K33" s="293"/>
      <c r="L33" s="293"/>
      <c r="M33" s="293"/>
      <c r="N33" s="293"/>
    </row>
    <row r="34" spans="1:14" x14ac:dyDescent="0.25">
      <c r="A34" s="293"/>
      <c r="B34" s="293"/>
      <c r="C34" s="293"/>
      <c r="D34" s="293"/>
      <c r="E34" s="293"/>
      <c r="F34" s="293"/>
      <c r="G34" s="293"/>
      <c r="H34" s="293"/>
      <c r="I34" s="293"/>
      <c r="J34" s="293"/>
      <c r="K34" s="293"/>
      <c r="L34" s="293"/>
      <c r="M34" s="293"/>
      <c r="N34" s="293"/>
    </row>
    <row r="35" spans="1:14" x14ac:dyDescent="0.25">
      <c r="A35" s="293"/>
      <c r="B35" s="293"/>
      <c r="C35" s="293"/>
      <c r="D35" s="293"/>
      <c r="E35" s="293"/>
      <c r="F35" s="293"/>
      <c r="G35" s="293"/>
      <c r="H35" s="293"/>
      <c r="I35" s="293"/>
      <c r="J35" s="293"/>
      <c r="K35" s="293"/>
      <c r="L35" s="293"/>
      <c r="M35" s="293"/>
      <c r="N35" s="293"/>
    </row>
    <row r="36" spans="1:14" x14ac:dyDescent="0.25">
      <c r="A36" s="293"/>
      <c r="B36" s="293"/>
      <c r="C36" s="293"/>
      <c r="D36" s="293"/>
      <c r="E36" s="293"/>
      <c r="F36" s="293"/>
      <c r="G36" s="293"/>
      <c r="H36" s="293"/>
      <c r="I36" s="293"/>
      <c r="J36" s="293"/>
      <c r="K36" s="293"/>
      <c r="L36" s="293"/>
      <c r="M36" s="293"/>
      <c r="N36" s="293"/>
    </row>
    <row r="37" spans="1:14" x14ac:dyDescent="0.25">
      <c r="A37" s="293"/>
      <c r="B37" s="293"/>
      <c r="C37" s="293"/>
      <c r="D37" s="293"/>
      <c r="E37" s="293"/>
      <c r="F37" s="293"/>
      <c r="G37" s="293"/>
      <c r="H37" s="293"/>
      <c r="I37" s="293"/>
      <c r="J37" s="293"/>
      <c r="K37" s="293"/>
      <c r="L37" s="293"/>
      <c r="M37" s="293"/>
      <c r="N37" s="293"/>
    </row>
    <row r="38" spans="1:14" x14ac:dyDescent="0.25">
      <c r="A38" s="293"/>
      <c r="B38" s="293"/>
      <c r="C38" s="293"/>
      <c r="D38" s="293"/>
      <c r="E38" s="293"/>
      <c r="F38" s="293"/>
      <c r="G38" s="293"/>
      <c r="H38" s="293"/>
      <c r="I38" s="293"/>
      <c r="J38" s="293"/>
      <c r="K38" s="293"/>
      <c r="L38" s="293"/>
      <c r="M38" s="293"/>
      <c r="N38" s="293"/>
    </row>
    <row r="39" spans="1:14" x14ac:dyDescent="0.25">
      <c r="A39" s="293"/>
      <c r="B39" s="293"/>
      <c r="C39" s="293"/>
      <c r="D39" s="293"/>
      <c r="E39" s="293"/>
      <c r="F39" s="293"/>
      <c r="G39" s="293"/>
      <c r="H39" s="293"/>
      <c r="I39" s="293"/>
      <c r="J39" s="293"/>
      <c r="K39" s="293"/>
      <c r="L39" s="293"/>
      <c r="M39" s="293"/>
      <c r="N39" s="293"/>
    </row>
    <row r="40" spans="1:14" x14ac:dyDescent="0.25">
      <c r="A40" s="293"/>
      <c r="B40" s="293"/>
      <c r="C40" s="293"/>
      <c r="D40" s="293"/>
      <c r="E40" s="293"/>
      <c r="F40" s="293"/>
      <c r="G40" s="293"/>
      <c r="H40" s="293"/>
      <c r="I40" s="293"/>
      <c r="J40" s="293"/>
      <c r="K40" s="293"/>
      <c r="L40" s="293"/>
      <c r="M40" s="293"/>
      <c r="N40" s="293"/>
    </row>
    <row r="41" spans="1:14" x14ac:dyDescent="0.25">
      <c r="A41" s="293"/>
      <c r="B41" s="293"/>
      <c r="C41" s="293"/>
      <c r="D41" s="293"/>
      <c r="E41" s="293"/>
      <c r="F41" s="293"/>
      <c r="G41" s="293"/>
      <c r="H41" s="293"/>
      <c r="I41" s="293"/>
      <c r="J41" s="293"/>
      <c r="K41" s="293"/>
      <c r="L41" s="293"/>
      <c r="M41" s="293"/>
      <c r="N41" s="293"/>
    </row>
    <row r="42" spans="1:14" x14ac:dyDescent="0.25">
      <c r="A42" s="293"/>
      <c r="B42" s="293"/>
      <c r="C42" s="293"/>
      <c r="D42" s="293"/>
      <c r="E42" s="293"/>
      <c r="F42" s="293"/>
      <c r="G42" s="293"/>
      <c r="H42" s="293"/>
      <c r="I42" s="293"/>
      <c r="J42" s="293"/>
      <c r="K42" s="293"/>
      <c r="L42" s="293"/>
      <c r="M42" s="293"/>
      <c r="N42" s="293"/>
    </row>
    <row r="43" spans="1:14" x14ac:dyDescent="0.25">
      <c r="A43" s="293"/>
      <c r="B43" s="293"/>
      <c r="C43" s="293"/>
      <c r="D43" s="293"/>
      <c r="E43" s="293"/>
      <c r="F43" s="293"/>
      <c r="G43" s="293"/>
      <c r="H43" s="293"/>
      <c r="I43" s="293"/>
      <c r="J43" s="293"/>
      <c r="K43" s="293"/>
      <c r="L43" s="293"/>
      <c r="M43" s="293"/>
      <c r="N43" s="293"/>
    </row>
    <row r="44" spans="1:14" x14ac:dyDescent="0.25">
      <c r="A44" s="293"/>
      <c r="B44" s="293"/>
      <c r="C44" s="293"/>
      <c r="D44" s="293"/>
      <c r="E44" s="293"/>
      <c r="F44" s="293"/>
      <c r="G44" s="293"/>
      <c r="H44" s="293"/>
      <c r="I44" s="293"/>
      <c r="J44" s="293"/>
      <c r="K44" s="293"/>
      <c r="L44" s="293"/>
      <c r="M44" s="293"/>
      <c r="N44" s="293"/>
    </row>
    <row r="45" spans="1:14" x14ac:dyDescent="0.25">
      <c r="A45" s="293"/>
      <c r="B45" s="293"/>
      <c r="C45" s="293"/>
      <c r="D45" s="293"/>
      <c r="E45" s="293"/>
      <c r="F45" s="293"/>
      <c r="G45" s="293"/>
      <c r="H45" s="293"/>
      <c r="I45" s="293"/>
      <c r="J45" s="293"/>
      <c r="K45" s="293"/>
      <c r="L45" s="293"/>
      <c r="M45" s="293"/>
      <c r="N45" s="293"/>
    </row>
    <row r="46" spans="1:14" x14ac:dyDescent="0.25">
      <c r="A46" s="293"/>
      <c r="B46" s="293"/>
      <c r="C46" s="293"/>
      <c r="D46" s="293"/>
      <c r="E46" s="293"/>
      <c r="F46" s="293"/>
      <c r="G46" s="293"/>
      <c r="H46" s="293"/>
      <c r="I46" s="293"/>
      <c r="J46" s="293"/>
      <c r="K46" s="293"/>
      <c r="L46" s="293"/>
      <c r="M46" s="293"/>
      <c r="N46" s="293"/>
    </row>
    <row r="47" spans="1:14" x14ac:dyDescent="0.25">
      <c r="A47" s="293"/>
      <c r="B47" s="293"/>
      <c r="C47" s="293"/>
      <c r="D47" s="293"/>
      <c r="E47" s="293"/>
      <c r="F47" s="293"/>
      <c r="G47" s="293"/>
      <c r="H47" s="293"/>
      <c r="I47" s="293"/>
      <c r="J47" s="293"/>
      <c r="K47" s="293"/>
      <c r="L47" s="293"/>
      <c r="M47" s="293"/>
      <c r="N47" s="293"/>
    </row>
    <row r="48" spans="1:14" x14ac:dyDescent="0.25">
      <c r="A48" s="293"/>
      <c r="B48" s="293"/>
      <c r="C48" s="293"/>
      <c r="D48" s="293"/>
      <c r="E48" s="293"/>
      <c r="F48" s="293"/>
      <c r="G48" s="293"/>
      <c r="H48" s="293"/>
      <c r="I48" s="293"/>
      <c r="J48" s="293"/>
      <c r="K48" s="293"/>
      <c r="L48" s="293"/>
      <c r="M48" s="293"/>
      <c r="N48" s="293"/>
    </row>
    <row r="49" spans="1:14" x14ac:dyDescent="0.25">
      <c r="A49" s="293"/>
      <c r="B49" s="293"/>
      <c r="C49" s="293"/>
      <c r="D49" s="293"/>
      <c r="E49" s="293"/>
      <c r="F49" s="293"/>
      <c r="G49" s="293"/>
      <c r="H49" s="293"/>
      <c r="I49" s="293"/>
      <c r="J49" s="293"/>
      <c r="K49" s="293"/>
      <c r="L49" s="293"/>
      <c r="M49" s="293"/>
      <c r="N49" s="293"/>
    </row>
    <row r="50" spans="1:14" x14ac:dyDescent="0.25">
      <c r="A50" s="293"/>
      <c r="B50" s="293"/>
      <c r="C50" s="293"/>
      <c r="D50" s="293"/>
      <c r="E50" s="293"/>
      <c r="F50" s="293"/>
      <c r="G50" s="293"/>
      <c r="H50" s="293"/>
      <c r="I50" s="293"/>
      <c r="J50" s="293"/>
      <c r="K50" s="293"/>
      <c r="L50" s="293"/>
      <c r="M50" s="293"/>
      <c r="N50" s="293"/>
    </row>
  </sheetData>
  <hyperlinks>
    <hyperlink ref="D4" r:id="rId1" xr:uid="{00000000-0004-0000-0200-000000000000}"/>
    <hyperlink ref="D5" r:id="rId2" xr:uid="{00000000-0004-0000-0200-000001000000}"/>
  </hyperlinks>
  <pageMargins left="0.7" right="0.7" top="0.78740157499999996" bottom="0.78740157499999996" header="0.3" footer="0.3"/>
</worksheet>
</file>

<file path=customXml/_rels/item1.xml.rels><?xml version='1.0' encoding='UTF-8' standalone='no' ?><Relationships xmlns="http://schemas.openxmlformats.org/package/2006/relationships"><Relationship Id="rId1" Type="http://schemas.openxmlformats.org/officeDocument/2006/relationships/customXmlProps" Target="itemProps1.xml" /></Relationships>
</file>

<file path=customXml/item1.xml><?xml version="1.0" encoding="utf-8"?>
<f:fields xmlns:f="http://schemas.fabasoft.com/folio/2007/fields" autoupdate="false" catsource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Berechnungsmaske</vt:lpstr>
      <vt:lpstr>Erläuterungen</vt:lpstr>
      <vt:lpstr>Kontakt</vt:lpstr>
      <vt:lpstr>Berechnungsmaske!Druckbereich</vt:lpstr>
      <vt:lpstr>Berechnungsmaske!Suchkriterien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b3irrgangw</dc:creator>
  <cp:lastModifiedBy>Bauernschmitt, Petra (StMUK)</cp:lastModifiedBy>
  <cp:revision>0</cp:revision>
  <cp:lastPrinted>2023-01-17T09:20:57Z</cp:lastPrinted>
  <dcterms:created xsi:type="dcterms:W3CDTF">2008-05-26T10:49:01Z</dcterms:created>
  <dcterms:modified xsi:type="dcterms:W3CDTF">2025-08-11T09:39:51Z</dcterms:modified>
</cp:coreProperties>
</file>

<file path=docProps/custom.xml><?xml version="1.0" encoding="utf-8"?>
<Properties xmlns="http://schemas.openxmlformats.org/officeDocument/2006/custom-properties" xmlns:vt="http://schemas.openxmlformats.org/officeDocument/2006/docPropsVTypes">
  <property name="FSC$NOPARSEFILE" pid="2" fmtid="{D5CDD505-2E9C-101B-9397-08002B2CF9AE}">
    <vt:bool>true</vt:bool>
  </property>
</Properties>
</file>